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RAČUNOVODSTVO\2025\FINANCIJSKI PLAN\GODIŠNJI\"/>
    </mc:Choice>
  </mc:AlternateContent>
  <bookViews>
    <workbookView minimized="1" xWindow="0" yWindow="0" windowWidth="23040" windowHeight="8904" firstSheet="6" activeTab="9"/>
  </bookViews>
  <sheets>
    <sheet name="SAŽETAK" sheetId="1" r:id="rId1"/>
    <sheet name="PRENESENI VIŠAK ILI MANJAK" sheetId="12" r:id="rId2"/>
    <sheet name=" Račun prihoda i rashoda" sheetId="3" r:id="rId3"/>
    <sheet name="Prihodi -podaci za grafikon" sheetId="14" r:id="rId4"/>
    <sheet name="Rashodi-podaci za grafikon" sheetId="15" r:id="rId5"/>
    <sheet name="Rashodi prema izvorima finan" sheetId="5" r:id="rId6"/>
    <sheet name="Rashodi prema funkcijskoj k " sheetId="8" r:id="rId7"/>
    <sheet name="Račun financiranja" sheetId="6" r:id="rId8"/>
    <sheet name="Račun fin prema izvorima f" sheetId="10" r:id="rId9"/>
    <sheet name="Posebni" sheetId="16" r:id="rId10"/>
  </sheets>
  <definedNames>
    <definedName name="_xlnm.Print_Area" localSheetId="2">' Račun prihoda i rashoda'!$B$1:$H$62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6" l="1"/>
  <c r="F4" i="16"/>
  <c r="F3" i="16"/>
  <c r="F2" i="16"/>
  <c r="F6" i="16"/>
  <c r="E2" i="16"/>
  <c r="E3" i="16"/>
  <c r="E4" i="16"/>
  <c r="E5" i="16"/>
  <c r="E6" i="16"/>
  <c r="E280" i="16"/>
  <c r="F301" i="16"/>
  <c r="F302" i="16"/>
  <c r="E301" i="16"/>
  <c r="E302" i="16"/>
  <c r="F303" i="16"/>
  <c r="F304" i="16"/>
  <c r="F305" i="16"/>
  <c r="F306" i="16"/>
  <c r="F307" i="16"/>
  <c r="F308" i="16"/>
  <c r="F309" i="16"/>
  <c r="F310" i="16"/>
  <c r="F311" i="16"/>
  <c r="F312" i="16"/>
  <c r="F313" i="16"/>
  <c r="F314" i="16"/>
  <c r="F315" i="16"/>
  <c r="F316" i="16"/>
  <c r="F317" i="16"/>
  <c r="F318" i="16"/>
  <c r="F319" i="16"/>
  <c r="F320" i="16"/>
  <c r="F321" i="16"/>
  <c r="F322" i="16"/>
  <c r="F323" i="16"/>
  <c r="F324" i="16"/>
  <c r="F325" i="16"/>
  <c r="F326" i="16"/>
  <c r="F327" i="16"/>
  <c r="F328" i="16"/>
  <c r="F329" i="16"/>
  <c r="F332" i="16"/>
  <c r="F333" i="16"/>
  <c r="F334" i="16"/>
  <c r="F335" i="16"/>
  <c r="F336" i="16"/>
  <c r="F337" i="16"/>
  <c r="F338" i="16"/>
  <c r="F331" i="16"/>
  <c r="F330" i="16"/>
  <c r="E303" i="16"/>
  <c r="E304" i="16"/>
  <c r="E305" i="16"/>
  <c r="E310" i="16"/>
  <c r="E309" i="16" s="1"/>
  <c r="E288" i="16"/>
  <c r="F297" i="16"/>
  <c r="F298" i="16"/>
  <c r="F299" i="16"/>
  <c r="F300" i="16"/>
  <c r="F296" i="16"/>
  <c r="F295" i="16"/>
  <c r="F291" i="16"/>
  <c r="F292" i="16"/>
  <c r="F293" i="16"/>
  <c r="F294" i="16"/>
  <c r="F290" i="16"/>
  <c r="F289" i="16"/>
  <c r="F288" i="16"/>
  <c r="F95" i="16"/>
  <c r="E95" i="16"/>
  <c r="F253" i="16"/>
  <c r="E253" i="16"/>
  <c r="E274" i="16"/>
  <c r="E275" i="16"/>
  <c r="F275" i="16" s="1"/>
  <c r="E261" i="16"/>
  <c r="E260" i="16" s="1"/>
  <c r="F260" i="16" s="1"/>
  <c r="E262" i="16"/>
  <c r="F262" i="16"/>
  <c r="F263" i="16"/>
  <c r="F264" i="16"/>
  <c r="F265" i="16"/>
  <c r="F266" i="16"/>
  <c r="F267" i="16"/>
  <c r="F269" i="16"/>
  <c r="F270" i="16"/>
  <c r="F271" i="16"/>
  <c r="F272" i="16"/>
  <c r="F273" i="16"/>
  <c r="F274" i="16"/>
  <c r="F276" i="16"/>
  <c r="F277" i="16"/>
  <c r="F278" i="16"/>
  <c r="F279" i="16"/>
  <c r="F240" i="16"/>
  <c r="E240" i="16"/>
  <c r="F249" i="16"/>
  <c r="F250" i="16"/>
  <c r="F251" i="16"/>
  <c r="F252" i="16"/>
  <c r="F248" i="16"/>
  <c r="F247" i="16"/>
  <c r="E247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19" i="16"/>
  <c r="F218" i="16"/>
  <c r="F217" i="16"/>
  <c r="F188" i="16"/>
  <c r="F189" i="16"/>
  <c r="F190" i="16"/>
  <c r="F191" i="16"/>
  <c r="F187" i="16"/>
  <c r="F186" i="16"/>
  <c r="F185" i="16"/>
  <c r="F175" i="16"/>
  <c r="F176" i="16"/>
  <c r="F177" i="16"/>
  <c r="F178" i="16"/>
  <c r="F174" i="16"/>
  <c r="F173" i="16"/>
  <c r="F172" i="16"/>
  <c r="F96" i="16"/>
  <c r="E96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33" i="16"/>
  <c r="F132" i="16"/>
  <c r="F128" i="16"/>
  <c r="F129" i="16"/>
  <c r="F130" i="16"/>
  <c r="F131" i="16"/>
  <c r="F127" i="16"/>
  <c r="F126" i="16"/>
  <c r="F117" i="16"/>
  <c r="F118" i="16"/>
  <c r="F119" i="16"/>
  <c r="F120" i="16"/>
  <c r="F121" i="16"/>
  <c r="F122" i="16"/>
  <c r="F123" i="16"/>
  <c r="F124" i="16"/>
  <c r="F125" i="16"/>
  <c r="F116" i="16"/>
  <c r="F115" i="16"/>
  <c r="F97" i="16"/>
  <c r="E97" i="16"/>
  <c r="F99" i="16"/>
  <c r="F100" i="16"/>
  <c r="F101" i="16"/>
  <c r="F102" i="16"/>
  <c r="F103" i="16"/>
  <c r="F104" i="16"/>
  <c r="F105" i="16"/>
  <c r="F98" i="16"/>
  <c r="E98" i="16"/>
  <c r="E99" i="16"/>
  <c r="E100" i="16"/>
  <c r="E101" i="16"/>
  <c r="F7" i="16"/>
  <c r="E7" i="16"/>
  <c r="F88" i="16"/>
  <c r="F89" i="16"/>
  <c r="F90" i="16"/>
  <c r="F91" i="16"/>
  <c r="F92" i="16"/>
  <c r="F93" i="16"/>
  <c r="F94" i="16"/>
  <c r="F87" i="16"/>
  <c r="F86" i="16"/>
  <c r="F85" i="16"/>
  <c r="F78" i="16"/>
  <c r="F79" i="16"/>
  <c r="F80" i="16"/>
  <c r="F81" i="16"/>
  <c r="F82" i="16"/>
  <c r="F83" i="16"/>
  <c r="F84" i="16"/>
  <c r="F77" i="16"/>
  <c r="F76" i="16"/>
  <c r="F75" i="16"/>
  <c r="E76" i="16"/>
  <c r="E75" i="16"/>
  <c r="E77" i="16"/>
  <c r="E78" i="16"/>
  <c r="E79" i="16"/>
  <c r="E80" i="16"/>
  <c r="F8" i="16"/>
  <c r="F9" i="16"/>
  <c r="E8" i="16"/>
  <c r="E9" i="16"/>
  <c r="F10" i="16"/>
  <c r="F11" i="16"/>
  <c r="E10" i="16"/>
  <c r="F67" i="16"/>
  <c r="F68" i="16"/>
  <c r="F69" i="16"/>
  <c r="F66" i="16"/>
  <c r="E11" i="16"/>
  <c r="F61" i="16"/>
  <c r="E61" i="16"/>
  <c r="F64" i="16"/>
  <c r="F65" i="16"/>
  <c r="F62" i="16"/>
  <c r="F63" i="16"/>
  <c r="F60" i="16"/>
  <c r="F59" i="16"/>
  <c r="F56" i="16"/>
  <c r="F57" i="16"/>
  <c r="F58" i="16"/>
  <c r="F55" i="16"/>
  <c r="E55" i="16"/>
  <c r="F53" i="16"/>
  <c r="F54" i="16"/>
  <c r="F51" i="16"/>
  <c r="F52" i="16"/>
  <c r="F50" i="16"/>
  <c r="F48" i="16"/>
  <c r="F49" i="16"/>
  <c r="F47" i="16"/>
  <c r="E47" i="16"/>
  <c r="E38" i="16"/>
  <c r="F38" i="16" s="1"/>
  <c r="F43" i="16"/>
  <c r="F44" i="16"/>
  <c r="F42" i="16"/>
  <c r="E42" i="16"/>
  <c r="F40" i="16"/>
  <c r="F41" i="16"/>
  <c r="F39" i="16"/>
  <c r="E39" i="16"/>
  <c r="F20" i="16"/>
  <c r="E20" i="16"/>
  <c r="F30" i="16"/>
  <c r="E30" i="16"/>
  <c r="F32" i="16"/>
  <c r="F33" i="16"/>
  <c r="F31" i="16"/>
  <c r="F28" i="16"/>
  <c r="F29" i="16"/>
  <c r="F27" i="16"/>
  <c r="E27" i="16"/>
  <c r="F22" i="16"/>
  <c r="F23" i="16"/>
  <c r="F24" i="16"/>
  <c r="F25" i="16"/>
  <c r="F26" i="16"/>
  <c r="F21" i="16"/>
  <c r="E21" i="16"/>
  <c r="F12" i="16"/>
  <c r="E12" i="16"/>
  <c r="F18" i="16"/>
  <c r="F19" i="16"/>
  <c r="E18" i="16"/>
  <c r="F14" i="16"/>
  <c r="F15" i="16"/>
  <c r="F16" i="16"/>
  <c r="F17" i="16"/>
  <c r="F13" i="16"/>
  <c r="E13" i="16"/>
  <c r="F261" i="16" l="1"/>
  <c r="F12" i="5"/>
  <c r="F13" i="5"/>
  <c r="F35" i="5"/>
  <c r="G35" i="5"/>
  <c r="G36" i="5"/>
  <c r="G38" i="5"/>
  <c r="G39" i="5"/>
  <c r="G40" i="5"/>
  <c r="F38" i="5"/>
  <c r="F39" i="5"/>
  <c r="F40" i="5"/>
  <c r="F20" i="5"/>
  <c r="F18" i="5"/>
  <c r="F19" i="5"/>
  <c r="E6" i="8"/>
  <c r="E7" i="8"/>
  <c r="D7" i="8"/>
  <c r="D6" i="8"/>
  <c r="C8" i="8"/>
  <c r="E34" i="5"/>
  <c r="E26" i="5" s="1"/>
  <c r="E39" i="5"/>
  <c r="D34" i="5"/>
  <c r="D26" i="5"/>
  <c r="D39" i="5"/>
  <c r="D32" i="5"/>
  <c r="D30" i="5"/>
  <c r="C26" i="5"/>
  <c r="C27" i="5"/>
  <c r="C34" i="5"/>
  <c r="C39" i="5"/>
  <c r="C32" i="5"/>
  <c r="E6" i="5"/>
  <c r="E14" i="5"/>
  <c r="E19" i="5"/>
  <c r="E12" i="5"/>
  <c r="E10" i="5"/>
  <c r="D14" i="5"/>
  <c r="D19" i="5"/>
  <c r="D12" i="5"/>
  <c r="D6" i="5" s="1"/>
  <c r="D10" i="5"/>
  <c r="C19" i="5"/>
  <c r="C14" i="5"/>
  <c r="C12" i="5"/>
  <c r="C10" i="5"/>
  <c r="G3" i="15"/>
  <c r="G4" i="15"/>
  <c r="G11" i="15"/>
  <c r="G10" i="15"/>
  <c r="G9" i="15"/>
  <c r="G8" i="15"/>
  <c r="G7" i="15"/>
  <c r="G6" i="15"/>
  <c r="G5" i="15"/>
  <c r="I44" i="3"/>
  <c r="I43" i="3" s="1"/>
  <c r="F8" i="14"/>
  <c r="F9" i="14"/>
  <c r="G11" i="3"/>
  <c r="G10" i="3" s="1"/>
  <c r="K98" i="3"/>
  <c r="I91" i="3"/>
  <c r="I11" i="3"/>
  <c r="I86" i="3"/>
  <c r="I83" i="3"/>
  <c r="I79" i="3"/>
  <c r="I80" i="3"/>
  <c r="I73" i="3"/>
  <c r="I64" i="3"/>
  <c r="J68" i="3"/>
  <c r="I57" i="3"/>
  <c r="I52" i="3"/>
  <c r="I49" i="3"/>
  <c r="I47" i="3"/>
  <c r="I45" i="3"/>
  <c r="H91" i="3"/>
  <c r="H79" i="3"/>
  <c r="H80" i="3"/>
  <c r="H73" i="3"/>
  <c r="H49" i="3"/>
  <c r="G91" i="3"/>
  <c r="G90" i="3" s="1"/>
  <c r="G89" i="3" s="1"/>
  <c r="G42" i="3" s="1"/>
  <c r="G97" i="3"/>
  <c r="G83" i="3"/>
  <c r="G84" i="3"/>
  <c r="G79" i="3"/>
  <c r="G80" i="3"/>
  <c r="G73" i="3"/>
  <c r="G44" i="3"/>
  <c r="G45" i="3"/>
  <c r="K10" i="3"/>
  <c r="I26" i="3"/>
  <c r="I10" i="3" s="1"/>
  <c r="I29" i="3"/>
  <c r="I12" i="3"/>
  <c r="I15" i="3"/>
  <c r="H33" i="3"/>
  <c r="H34" i="3"/>
  <c r="H26" i="3"/>
  <c r="H15" i="3"/>
  <c r="H29" i="3"/>
  <c r="H24" i="3"/>
  <c r="H11" i="3" s="1"/>
  <c r="H10" i="3" s="1"/>
  <c r="G12" i="3"/>
  <c r="G32" i="3"/>
  <c r="G33" i="3"/>
  <c r="G26" i="3"/>
  <c r="G29" i="3"/>
  <c r="G23" i="3"/>
  <c r="G24" i="3"/>
  <c r="G20" i="3"/>
  <c r="G15" i="3"/>
  <c r="H6" i="12" l="1"/>
  <c r="I15" i="1"/>
  <c r="H4" i="12" l="1"/>
  <c r="J10" i="1"/>
  <c r="G16" i="1"/>
  <c r="G15" i="1"/>
  <c r="G12" i="1"/>
  <c r="H15" i="1" l="1"/>
  <c r="K45" i="3" l="1"/>
  <c r="K46" i="3"/>
  <c r="K48" i="3"/>
  <c r="K49" i="3"/>
  <c r="K50" i="3"/>
  <c r="K53" i="3"/>
  <c r="K54" i="3"/>
  <c r="K55" i="3"/>
  <c r="K58" i="3"/>
  <c r="K59" i="3"/>
  <c r="K60" i="3"/>
  <c r="K61" i="3"/>
  <c r="K62" i="3"/>
  <c r="K63" i="3"/>
  <c r="K65" i="3"/>
  <c r="K66" i="3"/>
  <c r="K67" i="3"/>
  <c r="K68" i="3"/>
  <c r="K69" i="3"/>
  <c r="K70" i="3"/>
  <c r="K71" i="3"/>
  <c r="K72" i="3"/>
  <c r="K75" i="3"/>
  <c r="K78" i="3"/>
  <c r="K79" i="3"/>
  <c r="K80" i="3"/>
  <c r="K81" i="3"/>
  <c r="K82" i="3"/>
  <c r="K83" i="3"/>
  <c r="K84" i="3"/>
  <c r="K85" i="3"/>
  <c r="K86" i="3"/>
  <c r="K87" i="3"/>
  <c r="K88" i="3"/>
  <c r="K92" i="3"/>
  <c r="K95" i="3"/>
  <c r="K96" i="3"/>
  <c r="K97" i="3"/>
  <c r="J86" i="3"/>
  <c r="J87" i="3"/>
  <c r="J45" i="3"/>
  <c r="J46" i="3"/>
  <c r="J47" i="3"/>
  <c r="J48" i="3"/>
  <c r="J49" i="3"/>
  <c r="J50" i="3"/>
  <c r="J53" i="3"/>
  <c r="J54" i="3"/>
  <c r="J55" i="3"/>
  <c r="J58" i="3"/>
  <c r="J59" i="3"/>
  <c r="J60" i="3"/>
  <c r="J61" i="3"/>
  <c r="J62" i="3"/>
  <c r="J63" i="3"/>
  <c r="J65" i="3"/>
  <c r="J66" i="3"/>
  <c r="J67" i="3"/>
  <c r="J69" i="3"/>
  <c r="J70" i="3"/>
  <c r="J71" i="3"/>
  <c r="J72" i="3"/>
  <c r="J75" i="3"/>
  <c r="J78" i="3"/>
  <c r="J79" i="3"/>
  <c r="J80" i="3"/>
  <c r="J81" i="3"/>
  <c r="J88" i="3"/>
  <c r="J92" i="3"/>
  <c r="K16" i="3"/>
  <c r="K17" i="3"/>
  <c r="K20" i="3"/>
  <c r="K21" i="3"/>
  <c r="K22" i="3"/>
  <c r="K23" i="3"/>
  <c r="K24" i="3"/>
  <c r="K25" i="3"/>
  <c r="K26" i="3"/>
  <c r="K29" i="3"/>
  <c r="K30" i="3"/>
  <c r="K31" i="3"/>
  <c r="K34" i="3"/>
  <c r="K35" i="3"/>
  <c r="J16" i="3"/>
  <c r="J20" i="3"/>
  <c r="J21" i="3"/>
  <c r="J22" i="3"/>
  <c r="J34" i="3"/>
  <c r="J35" i="3"/>
  <c r="F37" i="5"/>
  <c r="F29" i="5"/>
  <c r="F28" i="5"/>
  <c r="G8" i="5"/>
  <c r="G9" i="5"/>
  <c r="G10" i="5"/>
  <c r="G11" i="5"/>
  <c r="G12" i="5"/>
  <c r="G13" i="5"/>
  <c r="G16" i="5"/>
  <c r="G17" i="5"/>
  <c r="G18" i="5"/>
  <c r="G19" i="5"/>
  <c r="G20" i="5"/>
  <c r="F8" i="5"/>
  <c r="F9" i="5"/>
  <c r="F10" i="5"/>
  <c r="F11" i="5"/>
  <c r="F17" i="5"/>
  <c r="C6" i="8" l="1"/>
  <c r="C7" i="8" s="1"/>
  <c r="F34" i="5" l="1"/>
  <c r="D27" i="5"/>
  <c r="F23" i="14"/>
  <c r="I33" i="3"/>
  <c r="J33" i="3" s="1"/>
  <c r="E7" i="5"/>
  <c r="F14" i="5"/>
  <c r="D7" i="5"/>
  <c r="C7" i="5"/>
  <c r="C6" i="5" s="1"/>
  <c r="F7" i="15"/>
  <c r="J91" i="3"/>
  <c r="J73" i="3"/>
  <c r="K73" i="3"/>
  <c r="H64" i="3"/>
  <c r="K64" i="3" s="1"/>
  <c r="H57" i="3"/>
  <c r="K57" i="3" s="1"/>
  <c r="H52" i="3"/>
  <c r="K52" i="3" s="1"/>
  <c r="H47" i="3"/>
  <c r="G64" i="3"/>
  <c r="J64" i="3" s="1"/>
  <c r="G57" i="3"/>
  <c r="J57" i="3" s="1"/>
  <c r="G52" i="3"/>
  <c r="H12" i="3"/>
  <c r="G14" i="5" l="1"/>
  <c r="G7" i="5"/>
  <c r="F7" i="5"/>
  <c r="F22" i="14"/>
  <c r="K91" i="3"/>
  <c r="I90" i="3"/>
  <c r="J44" i="3"/>
  <c r="H90" i="3"/>
  <c r="H44" i="3"/>
  <c r="K44" i="3" s="1"/>
  <c r="K47" i="3"/>
  <c r="H51" i="3"/>
  <c r="G51" i="3"/>
  <c r="J52" i="3"/>
  <c r="I32" i="3"/>
  <c r="J32" i="3" s="1"/>
  <c r="J12" i="3"/>
  <c r="J15" i="3"/>
  <c r="K15" i="3"/>
  <c r="K12" i="3"/>
  <c r="J10" i="3"/>
  <c r="F5" i="15"/>
  <c r="F6" i="5"/>
  <c r="G6" i="5" l="1"/>
  <c r="F21" i="14"/>
  <c r="F7" i="14"/>
  <c r="J90" i="3"/>
  <c r="F11" i="15"/>
  <c r="I89" i="3"/>
  <c r="K90" i="3"/>
  <c r="H89" i="3"/>
  <c r="H43" i="3"/>
  <c r="G43" i="3"/>
  <c r="J11" i="3"/>
  <c r="K10" i="1"/>
  <c r="D8" i="8" l="1"/>
  <c r="F6" i="14"/>
  <c r="G24" i="14"/>
  <c r="G21" i="14"/>
  <c r="J89" i="3"/>
  <c r="F10" i="15"/>
  <c r="K89" i="3"/>
  <c r="H42" i="3"/>
  <c r="E27" i="5"/>
  <c r="F26" i="5" l="1"/>
  <c r="E10" i="8"/>
  <c r="E8" i="8" s="1"/>
  <c r="D10" i="8"/>
  <c r="G8" i="14"/>
  <c r="G10" i="14"/>
  <c r="G11" i="14"/>
  <c r="G9" i="14"/>
  <c r="G7" i="14"/>
  <c r="G6" i="14" s="1"/>
  <c r="G12" i="14"/>
  <c r="G15" i="14"/>
  <c r="G20" i="14"/>
  <c r="G16" i="14"/>
  <c r="G13" i="14"/>
  <c r="G17" i="14"/>
  <c r="G18" i="14"/>
  <c r="G14" i="14"/>
  <c r="G19" i="14"/>
  <c r="G23" i="14"/>
  <c r="G22" i="14"/>
  <c r="I51" i="3"/>
  <c r="G11" i="8"/>
  <c r="F11" i="8"/>
  <c r="F6" i="8" l="1"/>
  <c r="G6" i="8"/>
  <c r="J51" i="3"/>
  <c r="K51" i="3"/>
  <c r="F6" i="15"/>
  <c r="F4" i="15" s="1"/>
  <c r="F3" i="15" s="1"/>
  <c r="I42" i="3"/>
  <c r="F27" i="5"/>
  <c r="G27" i="5"/>
  <c r="G28" i="5"/>
  <c r="G29" i="5"/>
  <c r="G37" i="5"/>
  <c r="J43" i="3" l="1"/>
  <c r="K43" i="3"/>
  <c r="J42" i="3"/>
  <c r="K42" i="3"/>
  <c r="K13" i="1"/>
  <c r="K14" i="1"/>
  <c r="J13" i="1"/>
  <c r="J14" i="1"/>
  <c r="I12" i="1"/>
  <c r="I16" i="1" l="1"/>
  <c r="G7" i="8"/>
  <c r="F7" i="8"/>
  <c r="K15" i="1"/>
  <c r="G26" i="5"/>
  <c r="G34" i="5" l="1"/>
  <c r="G10" i="8"/>
  <c r="F10" i="8"/>
  <c r="K33" i="3"/>
  <c r="H16" i="1"/>
  <c r="H12" i="1"/>
  <c r="K12" i="1" s="1"/>
  <c r="J12" i="1"/>
  <c r="H32" i="3" l="1"/>
  <c r="J15" i="1"/>
  <c r="G8" i="8"/>
  <c r="F8" i="8"/>
  <c r="K32" i="3" l="1"/>
  <c r="K11" i="3"/>
</calcChain>
</file>

<file path=xl/sharedStrings.xml><?xml version="1.0" encoding="utf-8"?>
<sst xmlns="http://schemas.openxmlformats.org/spreadsheetml/2006/main" count="819" uniqueCount="317">
  <si>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</si>
  <si>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</si>
  <si>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</si>
  <si>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</si>
  <si>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</si>
  <si>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</si>
  <si>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</si>
  <si>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</si>
  <si>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</si>
  <si>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</si>
  <si>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</si>
  <si>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</si>
  <si>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</si>
  <si>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</si>
  <si>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</si>
  <si>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…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</si>
  <si>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</si>
  <si>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</si>
  <si>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</si>
  <si>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</si>
  <si>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</si>
  <si>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</si>
  <si>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</si>
  <si>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</si>
  <si>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</si>
  <si>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</si>
  <si>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</si>
  <si>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</si>
  <si>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</si>
  <si>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</si>
  <si>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</si>
  <si>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</si>
  <si>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</si>
  <si>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</si>
  <si>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Prihodi od prodaje proizvoda i robe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</si>
  <si>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</si>
  <si>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</si>
  <si>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</si>
  <si>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</si>
  <si>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</si>
  <si>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</si>
  <si>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</si>
  <si>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</si>
  <si>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</si>
  <si>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</si>
  <si>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</si>
  <si>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</si>
  <si>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</si>
  <si>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</si>
  <si>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</si>
  <si>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</si>
  <si>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</si>
  <si>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</si>
  <si>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</si>
  <si>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</si>
  <si>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</si>
  <si>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</si>
  <si>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</si>
  <si>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</si>
  <si>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</si>
  <si>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</si>
  <si>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</si>
  <si>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</si>
  <si>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</si>
  <si>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</si>
  <si>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</si>
  <si>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</si>
  <si>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</si>
  <si>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</si>
  <si>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</si>
  <si>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OSTVARENJE/IZVRŠENJE 
N-1. 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</si>
  <si>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</si>
  <si>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</si>
  <si>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</si>
  <si>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Pomoći proračunskim korisnicima iz proračuna koji im nije nadležan</t>
  </si>
  <si>
    <t>Kapitalne pomoći proračunskim korisnicima iz proračuna koji im nije nadležan</t>
  </si>
  <si>
    <t>Prihodi od upravnih i administrativnih pristojbi, pristojbi po posebnim propisima i naknada</t>
  </si>
  <si>
    <t>Prihodi po posebnim propisima</t>
  </si>
  <si>
    <t>Ostali nespomenuti prihodi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</si>
  <si>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</si>
  <si>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</si>
  <si>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</si>
  <si>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</si>
  <si>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Prihodi od imovine</t>
  </si>
  <si>
    <t xml:space="preserve">Prihodi od financijske imovine
</t>
  </si>
  <si>
    <t>Kamate na oročena sredstva i depozite po viđenju</t>
  </si>
  <si>
    <t>Tekuće donacije</t>
  </si>
  <si>
    <t>Ostali rashodi za zaposlene</t>
  </si>
  <si>
    <t>Doprinosi na plaće</t>
  </si>
  <si>
    <t>Doprinosi za obvezno zdravstveno osiguranje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</si>
  <si>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</si>
  <si>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</si>
  <si>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</si>
  <si>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</si>
  <si>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</si>
  <si>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</si>
  <si>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</si>
  <si>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</si>
  <si>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</si>
  <si>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</si>
  <si>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</si>
  <si>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</si>
  <si>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</si>
  <si>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</si>
  <si>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</si>
  <si>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</si>
  <si>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</si>
  <si>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</si>
  <si>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</si>
  <si>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Rashodi za usluge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</si>
  <si>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</si>
  <si>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</si>
  <si>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</si>
  <si>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</si>
  <si>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</si>
  <si>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</si>
  <si>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</si>
  <si>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</si>
  <si>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</si>
  <si>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</si>
  <si>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</si>
  <si>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</si>
  <si>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Ostali nespomenuti rashodi poslovanja</t>
  </si>
  <si>
    <t>3295</t>
  </si>
  <si>
    <t>Pristojbe i naknade</t>
  </si>
  <si>
    <t>3296</t>
  </si>
  <si>
    <t>Troškovi sudskih postupaka</t>
  </si>
  <si>
    <t>3299</t>
  </si>
  <si>
    <t>Financijski rashodi</t>
  </si>
  <si>
    <t>Ostali financijski rashodi</t>
  </si>
  <si>
    <t>Naknade građanima i kućanstvima na temelju osiguranja i druge naknade</t>
  </si>
  <si>
    <t>Tekuće donacije u naravi</t>
  </si>
  <si>
    <t>Rashodi za nabavu proizvedene dugotrajne imovine</t>
  </si>
  <si>
    <t>Postrojenja i oprema</t>
  </si>
  <si>
    <t>Uredska oprema i namještaj</t>
  </si>
  <si>
    <t>Knjige, umjetnička djela i ostale izložbene vrijednosti</t>
  </si>
  <si>
    <t>Knjige</t>
  </si>
  <si>
    <t>Ostale usluge</t>
  </si>
  <si>
    <t>Bankarske usluge i usluge platnog prometa</t>
  </si>
  <si>
    <t>Ostale naknade građanima i kućanstvima iz proračuna</t>
  </si>
  <si>
    <t>Naknade građanima i kućanstvima u naravi</t>
  </si>
  <si>
    <t>Rashodi za donacije, kazne, naknade šteta i kapitalne pomoći</t>
  </si>
  <si>
    <t>Članarine i norme</t>
  </si>
  <si>
    <t>3233</t>
  </si>
  <si>
    <t>Usluge promidžbe i informiranja</t>
  </si>
  <si>
    <t>3.1. Vlastiti prihodi</t>
  </si>
  <si>
    <t>4 Prihodi za posebne namjene</t>
  </si>
  <si>
    <t>4.3. Ostali namjenski prihodi</t>
  </si>
  <si>
    <t>5 Pomoći</t>
  </si>
  <si>
    <t>5.3. Pomoći iz državnog proračuna</t>
  </si>
  <si>
    <t>5.4. Pomoći iz županijskog proračuna</t>
  </si>
  <si>
    <t>6 Donacije</t>
  </si>
  <si>
    <t>6.1. Donacije</t>
  </si>
  <si>
    <t>5.1.Pomoći od međunarodnih tijela i organizacija</t>
  </si>
  <si>
    <t>09 Obrazovanje</t>
  </si>
  <si>
    <t>091 Predškolsko i osnovno obrazovanje</t>
  </si>
  <si>
    <t>0911 Predškolsko obrazovanje</t>
  </si>
  <si>
    <t>0912 Osnovno obrazovanje</t>
  </si>
  <si>
    <t>096 Dodatne usluge u obrazovanju</t>
  </si>
  <si>
    <t>Pomoći iz državnog proračuna temeljem prijenosa EU sredstava</t>
  </si>
  <si>
    <t>Tekuće pomoći iz državnog proračuna temeljem prijenosa EU sredstava</t>
  </si>
  <si>
    <t>Donacije od pravnih i fizičkih osoba izvan općeg proračuna</t>
  </si>
  <si>
    <t>-</t>
  </si>
  <si>
    <t>BROJČANA OZNAKA</t>
  </si>
  <si>
    <t>NAZIV (vrsta rashoda/izdatka)</t>
  </si>
  <si>
    <t>7=5/3*100</t>
  </si>
  <si>
    <t>C) PRENESENI VIŠAK ILI PRENESENI MANJAK I VIŠEGODIŠNJI PLAN URAVNOTEŽENJA</t>
  </si>
  <si>
    <t>VIŠKOVI/MANJKOVI</t>
  </si>
  <si>
    <t>UKUPAN DONOS VIŠKA / MANJKA IZ PRETHODNE(IH) GODINE</t>
  </si>
  <si>
    <t>VIŠAK / MANJAK IZ PRETHODNE(IH) GODINE KOJI ĆE SE RASPOREDITI / POKRITI</t>
  </si>
  <si>
    <t>VIŠAK / MANJAK + NETO FINANCIRANJE+PRENESENI RAZULTAT</t>
  </si>
  <si>
    <t>IZVORNI PLAN ILI REBALANS 2025.</t>
  </si>
  <si>
    <t>Pomoći od međunarodnih organizacija te institucija i tijela EU</t>
  </si>
  <si>
    <t xml:space="preserve">Tekuće pomoći od institucija i tijela EU </t>
  </si>
  <si>
    <t>Tekuće pomoći proračunskim korisnicima iz proračuna koji im nije nadležan</t>
  </si>
  <si>
    <t>Kapitalne donacije</t>
  </si>
  <si>
    <t>Zatezne kamate</t>
  </si>
  <si>
    <t>Instrumenti, uređaji i strojevi</t>
  </si>
  <si>
    <t>Uređaji, strojevi i oprema za ostale namjene</t>
  </si>
  <si>
    <t>Reprezentacija</t>
  </si>
  <si>
    <t>Komunikacijska oprema</t>
  </si>
  <si>
    <t>Prihodi od prodaje proizvoda i robe te pruženih usluga i prihodi od donacija</t>
  </si>
  <si>
    <t>5.2. Pomoći temeljem prijenosa EU sredstava</t>
  </si>
  <si>
    <t>1.1.1.  Opći prihodi i primici</t>
  </si>
  <si>
    <t>1.1.2. Porezni prihodi za decentralizirane funkcije</t>
  </si>
  <si>
    <t>1.1.1. Opći prihodi i primici</t>
  </si>
  <si>
    <t>Instrumenti i uređaji</t>
  </si>
  <si>
    <t>IZVORNI PLAN ILI REBALANS 
2025.</t>
  </si>
  <si>
    <t>Oprema za održavanje i zaštitu</t>
  </si>
  <si>
    <t>IZVRŠENJE FINANCIJSKOG PLANA PRORAČUNSKOG KORISNIKA DRŽAVNOG PRORAČUNA
ZA 2025. GODINU</t>
  </si>
  <si>
    <t>OSTVARENJE/IZVRŠENJE 
(01.01.-31.12.2024.)</t>
  </si>
  <si>
    <t>OSTVARENJE/IZVRŠENJE 
(01.01.-31.12.2025.)</t>
  </si>
  <si>
    <t xml:space="preserve">OSTVARENJE/IZVRŠENJE 
(01.01.-31.12.2025.) </t>
  </si>
  <si>
    <t>Rezultat – višak/manjak</t>
  </si>
  <si>
    <t>Rezultat poslovanja</t>
  </si>
  <si>
    <t>Višak prihoda poslovanja</t>
  </si>
  <si>
    <t xml:space="preserve"> IZVRŠENJE 
(01.01.-31.12.2024.)</t>
  </si>
  <si>
    <t xml:space="preserve"> IZVRŠENJE 
(01.01.-31.12.2025.) </t>
  </si>
  <si>
    <t>SVEUKUPNO RASHODI / IZDACI</t>
  </si>
  <si>
    <t>Razdjel</t>
  </si>
  <si>
    <t>UPRAVNI ODJEL ZA DRUŠTVENE DJELATNOSTI</t>
  </si>
  <si>
    <t>Glava</t>
  </si>
  <si>
    <t>ODSJEK ZA ODGOJ, OBRAZOVANJE, ZNANOST I TEHNIČKU KULTURU</t>
  </si>
  <si>
    <t>Proračunski korisnik</t>
  </si>
  <si>
    <t>OŠ SLATINE</t>
  </si>
  <si>
    <t>Glavni program</t>
  </si>
  <si>
    <t>S02</t>
  </si>
  <si>
    <t>OSNOVNO ŠKOLSKO OBRAZOVANJE</t>
  </si>
  <si>
    <t>Program</t>
  </si>
  <si>
    <t>DECENTRALIZIRANE FUNKCIJE - MINIMALNI FINANCIJSKI STANDARD</t>
  </si>
  <si>
    <t>Aktivnost</t>
  </si>
  <si>
    <t>A320001</t>
  </si>
  <si>
    <t>REDOVNA PROGRAMSKA DJELATNOST OSNOVNIH ŠKOLA</t>
  </si>
  <si>
    <t xml:space="preserve">Izvor </t>
  </si>
  <si>
    <t>PRIHODI ZA DECENTRALIZIRANE FUNKCIJE - PK</t>
  </si>
  <si>
    <t>Dnevnice za službeni put u zemlji</t>
  </si>
  <si>
    <t>Naknade za smještaj na službenom putu u zemlji</t>
  </si>
  <si>
    <t>Naknade za prijevoz na službenom putu u zemlji</t>
  </si>
  <si>
    <t>Ostali rashodi za službena putovanja</t>
  </si>
  <si>
    <t>Seminari, savjetovanja i simpoziji</t>
  </si>
  <si>
    <t>Uredski materijal</t>
  </si>
  <si>
    <t>Literatura (publikacije, časopisi, glasila, knjige i ostalo)</t>
  </si>
  <si>
    <t>Materijal i sredstva za čišćenje i održavanje</t>
  </si>
  <si>
    <t>Materijal za higijenske potrebe i njegu</t>
  </si>
  <si>
    <t>Ostali materijal za potrebe redovnog poslovanja</t>
  </si>
  <si>
    <t>Električna energija</t>
  </si>
  <si>
    <t>Motorni benzin i dizel gorivo</t>
  </si>
  <si>
    <t>Materijal i dijelovi za tekuće i investicijsko održavanje građevinskih objekata</t>
  </si>
  <si>
    <t>Materijal i dijelovi za tekuće i investicijsko održavanje postrojenja i opreme</t>
  </si>
  <si>
    <t>Ostali materijal i dijelovi za tekuće i investicijsko održavanje</t>
  </si>
  <si>
    <t>Sitni inventar i autogume</t>
  </si>
  <si>
    <t>Sitni inventar</t>
  </si>
  <si>
    <t>Usluge telefona, interneta, pošte i prijevoza</t>
  </si>
  <si>
    <t>Usluge telefona, telefaksa</t>
  </si>
  <si>
    <t>Poštarina (pisma, tiskanice i sl.)</t>
  </si>
  <si>
    <t>Usluge tekućeg i investicijskog  održavanja</t>
  </si>
  <si>
    <t>Usluge tekućeg i investicijskog održavanja građevinskih objekata</t>
  </si>
  <si>
    <t>Usluge tekućeg i investicijskog održavanja postrojenja i opreme</t>
  </si>
  <si>
    <t>Ostale usluge promidžbe i informiranja</t>
  </si>
  <si>
    <t>Opskrba vodom</t>
  </si>
  <si>
    <t>Iznošenje i odvoz smeća</t>
  </si>
  <si>
    <t>Ostale komunalne usluge</t>
  </si>
  <si>
    <t>Obvezni i preventivni zdravstveni pregledi zaposlenika</t>
  </si>
  <si>
    <t>Ostale intelektualne usluge</t>
  </si>
  <si>
    <t>Usluge ažuriranja računalnih baza</t>
  </si>
  <si>
    <t>Usluge razvoja software-a</t>
  </si>
  <si>
    <t>Ostale računalne usluge</t>
  </si>
  <si>
    <t>Ostale nespomenute usluge</t>
  </si>
  <si>
    <t>Tuzemne članarine</t>
  </si>
  <si>
    <t>Usluge banaka</t>
  </si>
  <si>
    <t>Oprema za grijanje, ventilaciju i hlađenje</t>
  </si>
  <si>
    <t>Kapitalni projekt</t>
  </si>
  <si>
    <t>K320001</t>
  </si>
  <si>
    <t>KAPITALNA ULAGANJA U OPREMU - DECENTRALIZIRANA SREDSTVA</t>
  </si>
  <si>
    <t>Uredski namještaj</t>
  </si>
  <si>
    <t>Ostala uredska oprema</t>
  </si>
  <si>
    <t>Ostali instrumenti i uređaji</t>
  </si>
  <si>
    <t>K320002</t>
  </si>
  <si>
    <t>KAPITALNA ULAGANJA U OBJEKTE - DECENTRALIZIRANA SREDSTVA</t>
  </si>
  <si>
    <t>ŠIRE JAVNE POTREBE - IZNAD MINIMALNOG STANDARDA</t>
  </si>
  <si>
    <t>A320102</t>
  </si>
  <si>
    <t>IZVANNASTAVNE I IZVANŠKOLSKE AKTIVNOSTI</t>
  </si>
  <si>
    <t>1.1.1.</t>
  </si>
  <si>
    <t>PRIHODI OD GRADA</t>
  </si>
  <si>
    <t>Ostale usluge za komunikaciju i prijevoz</t>
  </si>
  <si>
    <t>Ugovori o djelu</t>
  </si>
  <si>
    <t>4.3.1.</t>
  </si>
  <si>
    <t>PRIHODI ZA POSEBNE NAMJENE-PK</t>
  </si>
  <si>
    <t>5.1.1.</t>
  </si>
  <si>
    <t>POMOĆI OD MEĐUNARODNIH ORGANIZACIJA I TIJELA EU-PK</t>
  </si>
  <si>
    <t>5.3.1.</t>
  </si>
  <si>
    <t>POMOĆI IZ DRŽAVNOG PRORAČUNA-PK</t>
  </si>
  <si>
    <t>Ostale tekuće donacije u naravi</t>
  </si>
  <si>
    <t>5.4.1.</t>
  </si>
  <si>
    <t>POMOĆI IZ ŽUPANIJSKOG PRORAČUNA-PK</t>
  </si>
  <si>
    <t>Ostala komunikacijska oprema</t>
  </si>
  <si>
    <t>Oprema</t>
  </si>
  <si>
    <t>6.1.1.</t>
  </si>
  <si>
    <t>DONACIJE-PK</t>
  </si>
  <si>
    <t>A320104</t>
  </si>
  <si>
    <t>NABAVKA UDŽBENIKA I PRIBORA</t>
  </si>
  <si>
    <t>Ostale naknade iz proračuna u naravi</t>
  </si>
  <si>
    <t>A320113</t>
  </si>
  <si>
    <t>PROJEKT E ŠKOLE</t>
  </si>
  <si>
    <t>A320114</t>
  </si>
  <si>
    <t>VLASTITA I NAMJENSKA SREDSTVA OSNOVNIH ŠKOLA</t>
  </si>
  <si>
    <t>3.1.1.</t>
  </si>
  <si>
    <t>VLASTITI PRIHODI-PK</t>
  </si>
  <si>
    <t>Ostale zatezne kamate</t>
  </si>
  <si>
    <t>Tekući projekt</t>
  </si>
  <si>
    <t>T320103</t>
  </si>
  <si>
    <t>EU PROJEKTI OŠ</t>
  </si>
  <si>
    <t>Računala i računalna oprema</t>
  </si>
  <si>
    <t>T320107</t>
  </si>
  <si>
    <t>PREHRANA UČENIKA</t>
  </si>
  <si>
    <t>Namirnice</t>
  </si>
  <si>
    <t>T320112</t>
  </si>
  <si>
    <t>EU PROJEKT "S POMOĆNIKOM MOGU BOLJE 7"</t>
  </si>
  <si>
    <t>Naknade za bolest, invalidnost i smrtni slučaj</t>
  </si>
  <si>
    <t>POMOĆI TEMELJEM PRIJENOSA EU SREDSTAVA-PRIJENOSI PK</t>
  </si>
  <si>
    <t>Plaće za zaposlene</t>
  </si>
  <si>
    <t>Nagrade</t>
  </si>
  <si>
    <t>Regres za godišnji odmor</t>
  </si>
  <si>
    <t>Ostali nenavedeni rashodi za zaposlene</t>
  </si>
  <si>
    <t>Naknade za prijevoz na posao i s posla</t>
  </si>
  <si>
    <t>KAPITALNA ULAGANJA NA OBJEKTIMA OŠ</t>
  </si>
  <si>
    <t>K320201</t>
  </si>
  <si>
    <t>KUPNJA OPREME ZA OSNOVNE ŠKOLE</t>
  </si>
  <si>
    <t>K320250</t>
  </si>
  <si>
    <t>NABAVKA ŠKOLSKE LEKTIRE</t>
  </si>
  <si>
    <t>RASHODI ZA ZAPOSLENE U OŠ</t>
  </si>
  <si>
    <t>A320301</t>
  </si>
  <si>
    <t>Darovi</t>
  </si>
  <si>
    <t>Zatezne kamate za poreze</t>
  </si>
  <si>
    <t>Zatezne kamate na doprinose</t>
  </si>
  <si>
    <t xml:space="preserve"> IZVRŠENJE 2025.
(01.01.-31.12.2025.)
</t>
  </si>
  <si>
    <t>INDEKS 
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</si>
</sst>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kn&quot;_-;\-* #,##0.00\ &quot;kn&quot;_-;_-* &quot;-&quot;??\ &quot;kn&quot;_-;_-@_-"/>
    <numFmt numFmtId="164" formatCode="_-* #,##0.00\ [$€-41A]_-;\-* #,##0.00\ [$€-41A]_-;_-* &quot;-&quot;??\ [$€-41A]_-;_-@_-"/>
    <numFmt numFmtId="165" formatCode="_-* #,##0.0000\ [$€-41A]_-;\-* #,##0.0000\ [$€-41A]_-;_-* &quot;-&quot;??\ [$€-41A]_-;_-@_-"/>
    <numFmt numFmtId="166" formatCode="_-* #,##0.00\ [$€-1]_-;\-* #,##0.00\ [$€-1]_-;_-* &quot;-&quot;??\ [$€-1]_-;_-@_-"/>
    <numFmt numFmtId="167" formatCode="_-* #,##0.00\ [$EUR]_-;\-* #,##0.00\ [$EUR]_-;_-* &quot;-&quot;??\ [$EUR]_-;_-@_-"/>
    <numFmt numFmtId="168" formatCode="0.0000%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231F2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231F2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002060"/>
      <name val="Times New Roman"/>
      <family val="1"/>
      <charset val="238"/>
    </font>
    <font>
      <sz val="10"/>
      <color rgb="FF002060"/>
      <name val="Times New Roman"/>
      <family val="1"/>
      <charset val="238"/>
    </font>
    <font>
      <b/>
      <i/>
      <sz val="10"/>
      <color rgb="FF00206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0"/>
      <color rgb="FFFFFFFF"/>
      <name val="Times New Roman"/>
      <family val="1"/>
      <charset val="238"/>
    </font>
    <font>
      <b/>
      <sz val="10"/>
      <color rgb="FF00000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59999389629810485"/>
        <bgColor rgb="FFFFFFFF"/>
      </patternFill>
    </fill>
    <fill>
      <patternFill patternType="solid">
        <fgColor rgb="FF808080"/>
        <bgColor rgb="FF000000"/>
      </patternFill>
    </fill>
    <fill>
      <patternFill patternType="solid">
        <fgColor rgb="FF000080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3366FF"/>
        <bgColor rgb="FF000000"/>
      </patternFill>
    </fill>
    <fill>
      <patternFill patternType="solid">
        <fgColor rgb="FF9999FF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theme="3" tint="0.79998168889431442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53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3" xfId="0" applyNumberFormat="1" applyFont="1" applyFill="1" applyBorder="1" applyAlignment="1" applyProtection="1">
      <alignment horizontal="left" vertical="center" wrapText="1" indent="1"/>
    </xf>
    <xf numFmtId="0" fontId="6" fillId="2" borderId="3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vertical="center" wrapText="1"/>
    </xf>
    <xf numFmtId="0" fontId="0" fillId="0" borderId="3" xfId="0" applyBorder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1" fillId="0" borderId="0" xfId="0" applyFont="1" applyAlignment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13" fillId="3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0" fillId="4" borderId="0" xfId="0" applyFill="1"/>
    <xf numFmtId="0" fontId="0" fillId="2" borderId="0" xfId="0" applyFill="1"/>
    <xf numFmtId="0" fontId="3" fillId="2" borderId="0" xfId="0" applyNumberFormat="1" applyFont="1" applyFill="1" applyBorder="1" applyAlignment="1" applyProtection="1"/>
    <xf numFmtId="164" fontId="3" fillId="2" borderId="3" xfId="0" applyNumberFormat="1" applyFont="1" applyFill="1" applyBorder="1" applyAlignment="1">
      <alignment horizontal="right"/>
    </xf>
    <xf numFmtId="164" fontId="5" fillId="2" borderId="3" xfId="0" applyNumberFormat="1" applyFont="1" applyFill="1" applyBorder="1" applyAlignment="1">
      <alignment horizontal="right"/>
    </xf>
    <xf numFmtId="0" fontId="0" fillId="0" borderId="0" xfId="0"/>
    <xf numFmtId="0" fontId="0" fillId="0" borderId="0" xfId="0"/>
    <xf numFmtId="0" fontId="16" fillId="0" borderId="0" xfId="0" applyFont="1"/>
    <xf numFmtId="0" fontId="0" fillId="0" borderId="0" xfId="0"/>
    <xf numFmtId="0" fontId="6" fillId="2" borderId="3" xfId="0" applyNumberFormat="1" applyFont="1" applyFill="1" applyBorder="1" applyAlignment="1" applyProtection="1">
      <alignment horizontal="left" vertical="center"/>
    </xf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19" fillId="2" borderId="3" xfId="0" applyNumberFormat="1" applyFont="1" applyFill="1" applyBorder="1" applyAlignment="1" applyProtection="1">
      <alignment horizontal="left" vertical="center" wrapText="1" indent="1"/>
    </xf>
    <xf numFmtId="0" fontId="19" fillId="2" borderId="3" xfId="0" applyNumberFormat="1" applyFont="1" applyFill="1" applyBorder="1" applyAlignment="1" applyProtection="1">
      <alignment horizontal="left" vertical="center" wrapText="1"/>
    </xf>
    <xf numFmtId="0" fontId="16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164" fontId="5" fillId="2" borderId="3" xfId="0" applyNumberFormat="1" applyFont="1" applyFill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49" fontId="14" fillId="0" borderId="3" xfId="2" applyNumberFormat="1" applyFont="1" applyBorder="1" applyAlignment="1" applyProtection="1">
      <alignment horizontal="left" vertical="center" wrapText="1" shrinkToFit="1"/>
    </xf>
    <xf numFmtId="0" fontId="16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/>
    </xf>
    <xf numFmtId="49" fontId="14" fillId="0" borderId="3" xfId="2" applyNumberFormat="1" applyFont="1" applyFill="1" applyBorder="1" applyAlignment="1" applyProtection="1">
      <alignment horizontal="left" vertical="center" wrapText="1" shrinkToFit="1"/>
    </xf>
    <xf numFmtId="0" fontId="15" fillId="0" borderId="3" xfId="0" applyFont="1" applyFill="1" applyBorder="1" applyAlignment="1">
      <alignment horizontal="left"/>
    </xf>
    <xf numFmtId="164" fontId="16" fillId="0" borderId="3" xfId="0" applyNumberFormat="1" applyFont="1" applyBorder="1" applyAlignment="1">
      <alignment vertical="center"/>
    </xf>
    <xf numFmtId="0" fontId="20" fillId="0" borderId="3" xfId="0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164" fontId="8" fillId="2" borderId="3" xfId="0" applyNumberFormat="1" applyFont="1" applyFill="1" applyBorder="1" applyAlignment="1" applyProtection="1">
      <alignment horizontal="right" vertical="center" wrapText="1"/>
    </xf>
    <xf numFmtId="164" fontId="16" fillId="0" borderId="3" xfId="0" applyNumberFormat="1" applyFont="1" applyBorder="1" applyAlignment="1">
      <alignment horizontal="right" vertical="center"/>
    </xf>
    <xf numFmtId="165" fontId="3" fillId="2" borderId="3" xfId="0" applyNumberFormat="1" applyFont="1" applyFill="1" applyBorder="1" applyAlignment="1">
      <alignment horizontal="right"/>
    </xf>
    <xf numFmtId="165" fontId="0" fillId="0" borderId="3" xfId="0" applyNumberFormat="1" applyBorder="1"/>
    <xf numFmtId="0" fontId="1" fillId="0" borderId="0" xfId="0" applyFont="1"/>
    <xf numFmtId="164" fontId="20" fillId="0" borderId="3" xfId="0" applyNumberFormat="1" applyFont="1" applyBorder="1" applyAlignment="1">
      <alignment horizontal="right" vertical="center"/>
    </xf>
    <xf numFmtId="164" fontId="5" fillId="2" borderId="3" xfId="0" applyNumberFormat="1" applyFont="1" applyFill="1" applyBorder="1" applyAlignment="1"/>
    <xf numFmtId="164" fontId="20" fillId="0" borderId="3" xfId="0" applyNumberFormat="1" applyFont="1" applyBorder="1"/>
    <xf numFmtId="164" fontId="16" fillId="0" borderId="3" xfId="0" applyNumberFormat="1" applyFont="1" applyBorder="1"/>
    <xf numFmtId="164" fontId="8" fillId="2" borderId="3" xfId="0" applyNumberFormat="1" applyFont="1" applyFill="1" applyBorder="1" applyAlignment="1" applyProtection="1">
      <alignment vertical="center" wrapText="1"/>
    </xf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/>
    </xf>
    <xf numFmtId="0" fontId="20" fillId="0" borderId="0" xfId="0" applyFont="1"/>
    <xf numFmtId="164" fontId="0" fillId="0" borderId="3" xfId="0" applyNumberFormat="1" applyBorder="1"/>
    <xf numFmtId="0" fontId="20" fillId="2" borderId="3" xfId="0" applyNumberFormat="1" applyFont="1" applyFill="1" applyBorder="1" applyAlignment="1" applyProtection="1">
      <alignment horizontal="left" vertical="center" wrapText="1"/>
    </xf>
    <xf numFmtId="0" fontId="16" fillId="2" borderId="3" xfId="0" applyNumberFormat="1" applyFont="1" applyFill="1" applyBorder="1" applyAlignment="1" applyProtection="1">
      <alignment horizontal="left" vertical="center" wrapText="1"/>
    </xf>
    <xf numFmtId="0" fontId="16" fillId="2" borderId="3" xfId="0" quotePrefix="1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22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/>
    </xf>
    <xf numFmtId="166" fontId="16" fillId="0" borderId="3" xfId="0" applyNumberFormat="1" applyFont="1" applyBorder="1"/>
    <xf numFmtId="166" fontId="20" fillId="0" borderId="3" xfId="0" applyNumberFormat="1" applyFont="1" applyBorder="1"/>
    <xf numFmtId="166" fontId="20" fillId="2" borderId="3" xfId="0" applyNumberFormat="1" applyFont="1" applyFill="1" applyBorder="1" applyAlignment="1"/>
    <xf numFmtId="166" fontId="5" fillId="2" borderId="3" xfId="0" applyNumberFormat="1" applyFont="1" applyFill="1" applyBorder="1" applyAlignment="1">
      <alignment horizontal="right" vertical="center"/>
    </xf>
    <xf numFmtId="166" fontId="20" fillId="2" borderId="3" xfId="0" applyNumberFormat="1" applyFont="1" applyFill="1" applyBorder="1" applyAlignment="1">
      <alignment vertical="center"/>
    </xf>
    <xf numFmtId="166" fontId="16" fillId="2" borderId="3" xfId="0" applyNumberFormat="1" applyFont="1" applyFill="1" applyBorder="1" applyAlignment="1">
      <alignment horizontal="right" vertical="center"/>
    </xf>
    <xf numFmtId="166" fontId="16" fillId="0" borderId="3" xfId="0" applyNumberFormat="1" applyFont="1" applyBorder="1" applyAlignment="1">
      <alignment vertical="center"/>
    </xf>
    <xf numFmtId="10" fontId="20" fillId="0" borderId="3" xfId="3" applyNumberFormat="1" applyFont="1" applyBorder="1" applyAlignment="1">
      <alignment horizontal="center" vertical="center"/>
    </xf>
    <xf numFmtId="10" fontId="16" fillId="0" borderId="3" xfId="3" applyNumberFormat="1" applyFont="1" applyBorder="1" applyAlignment="1">
      <alignment horizontal="center" vertical="center"/>
    </xf>
    <xf numFmtId="166" fontId="3" fillId="2" borderId="3" xfId="0" applyNumberFormat="1" applyFont="1" applyFill="1" applyBorder="1" applyAlignment="1">
      <alignment horizontal="right" vertical="center"/>
    </xf>
    <xf numFmtId="166" fontId="16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/>
    <xf numFmtId="166" fontId="20" fillId="0" borderId="3" xfId="0" applyNumberFormat="1" applyFont="1" applyBorder="1" applyAlignment="1">
      <alignment horizontal="right" vertical="center"/>
    </xf>
    <xf numFmtId="166" fontId="16" fillId="0" borderId="3" xfId="0" applyNumberFormat="1" applyFont="1" applyBorder="1" applyAlignment="1">
      <alignment horizontal="right" vertical="center"/>
    </xf>
    <xf numFmtId="166" fontId="16" fillId="0" borderId="3" xfId="0" applyNumberFormat="1" applyFont="1" applyBorder="1" applyAlignment="1">
      <alignment horizontal="right" vertical="center" wrapText="1"/>
    </xf>
    <xf numFmtId="166" fontId="20" fillId="0" borderId="3" xfId="0" applyNumberFormat="1" applyFont="1" applyBorder="1" applyAlignment="1">
      <alignment vertical="top" wrapText="1"/>
    </xf>
    <xf numFmtId="166" fontId="20" fillId="0" borderId="3" xfId="0" applyNumberFormat="1" applyFont="1" applyBorder="1" applyAlignment="1">
      <alignment horizontal="right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24" fillId="4" borderId="3" xfId="0" applyFont="1" applyFill="1" applyBorder="1" applyAlignment="1">
      <alignment horizontal="right" vertical="center"/>
    </xf>
    <xf numFmtId="0" fontId="25" fillId="0" borderId="3" xfId="0" quotePrefix="1" applyNumberFormat="1" applyFont="1" applyFill="1" applyBorder="1" applyAlignment="1" applyProtection="1">
      <alignment horizontal="center" vertical="center" wrapText="1"/>
    </xf>
    <xf numFmtId="0" fontId="25" fillId="2" borderId="3" xfId="0" applyNumberFormat="1" applyFont="1" applyFill="1" applyBorder="1" applyAlignment="1" applyProtection="1">
      <alignment horizontal="center" vertical="center" wrapText="1"/>
    </xf>
    <xf numFmtId="166" fontId="27" fillId="0" borderId="3" xfId="0" applyNumberFormat="1" applyFont="1" applyBorder="1" applyAlignment="1">
      <alignment horizontal="center" vertical="center"/>
    </xf>
    <xf numFmtId="166" fontId="28" fillId="0" borderId="3" xfId="0" applyNumberFormat="1" applyFont="1" applyFill="1" applyBorder="1" applyAlignment="1">
      <alignment horizontal="right"/>
    </xf>
    <xf numFmtId="10" fontId="28" fillId="0" borderId="3" xfId="3" applyNumberFormat="1" applyFont="1" applyFill="1" applyBorder="1" applyAlignment="1">
      <alignment horizontal="center" vertical="center"/>
    </xf>
    <xf numFmtId="10" fontId="28" fillId="0" borderId="3" xfId="3" applyNumberFormat="1" applyFont="1" applyFill="1" applyBorder="1" applyAlignment="1">
      <alignment horizontal="center"/>
    </xf>
    <xf numFmtId="166" fontId="28" fillId="0" borderId="3" xfId="0" applyNumberFormat="1" applyFont="1" applyFill="1" applyBorder="1" applyAlignment="1">
      <alignment horizontal="center" vertical="center"/>
    </xf>
    <xf numFmtId="166" fontId="25" fillId="4" borderId="3" xfId="0" applyNumberFormat="1" applyFont="1" applyFill="1" applyBorder="1" applyAlignment="1">
      <alignment horizontal="center" vertical="center"/>
    </xf>
    <xf numFmtId="166" fontId="25" fillId="4" borderId="3" xfId="0" applyNumberFormat="1" applyFont="1" applyFill="1" applyBorder="1" applyAlignment="1">
      <alignment horizontal="right"/>
    </xf>
    <xf numFmtId="10" fontId="25" fillId="4" borderId="3" xfId="3" applyNumberFormat="1" applyFont="1" applyFill="1" applyBorder="1" applyAlignment="1">
      <alignment horizontal="center" vertical="center"/>
    </xf>
    <xf numFmtId="10" fontId="25" fillId="4" borderId="3" xfId="3" applyNumberFormat="1" applyFont="1" applyFill="1" applyBorder="1" applyAlignment="1">
      <alignment horizontal="center"/>
    </xf>
    <xf numFmtId="166" fontId="27" fillId="0" borderId="3" xfId="0" applyNumberFormat="1" applyFont="1" applyBorder="1"/>
    <xf numFmtId="166" fontId="29" fillId="4" borderId="3" xfId="0" applyNumberFormat="1" applyFont="1" applyFill="1" applyBorder="1" applyAlignment="1">
      <alignment horizontal="center" vertical="center"/>
    </xf>
    <xf numFmtId="166" fontId="28" fillId="2" borderId="3" xfId="0" applyNumberFormat="1" applyFont="1" applyFill="1" applyBorder="1" applyAlignment="1" applyProtection="1">
      <alignment horizontal="right" vertical="center" wrapText="1"/>
    </xf>
    <xf numFmtId="10" fontId="28" fillId="2" borderId="3" xfId="3" applyNumberFormat="1" applyFont="1" applyFill="1" applyBorder="1" applyAlignment="1">
      <alignment horizontal="center" vertical="center"/>
    </xf>
    <xf numFmtId="10" fontId="28" fillId="2" borderId="3" xfId="3" applyNumberFormat="1" applyFont="1" applyFill="1" applyBorder="1" applyAlignment="1">
      <alignment horizontal="center"/>
    </xf>
    <xf numFmtId="0" fontId="25" fillId="4" borderId="3" xfId="0" applyNumberFormat="1" applyFont="1" applyFill="1" applyBorder="1" applyAlignment="1" applyProtection="1">
      <alignment horizontal="center" vertical="center" wrapText="1"/>
    </xf>
    <xf numFmtId="0" fontId="29" fillId="4" borderId="3" xfId="0" applyFont="1" applyFill="1" applyBorder="1" applyAlignment="1">
      <alignment horizontal="center" vertical="center"/>
    </xf>
    <xf numFmtId="164" fontId="27" fillId="11" borderId="15" xfId="4" applyNumberFormat="1" applyFont="1" applyFill="1" applyBorder="1" applyAlignment="1">
      <alignment horizontal="center" vertical="center" wrapText="1"/>
    </xf>
    <xf numFmtId="164" fontId="27" fillId="11" borderId="15" xfId="4" applyNumberFormat="1" applyFont="1" applyFill="1" applyBorder="1" applyAlignment="1">
      <alignment horizontal="center" vertical="center"/>
    </xf>
    <xf numFmtId="164" fontId="27" fillId="10" borderId="15" xfId="4" applyNumberFormat="1" applyFont="1" applyFill="1" applyBorder="1" applyAlignment="1">
      <alignment horizontal="center" vertical="center"/>
    </xf>
    <xf numFmtId="164" fontId="29" fillId="12" borderId="15" xfId="4" applyNumberFormat="1" applyFont="1" applyFill="1" applyBorder="1" applyAlignment="1">
      <alignment horizontal="center" vertical="center"/>
    </xf>
    <xf numFmtId="167" fontId="33" fillId="10" borderId="15" xfId="0" applyNumberFormat="1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right" vertical="center"/>
    </xf>
    <xf numFmtId="164" fontId="26" fillId="0" borderId="3" xfId="0" applyNumberFormat="1" applyFont="1" applyFill="1" applyBorder="1" applyAlignment="1" applyProtection="1">
      <alignment horizontal="center" vertical="center" wrapText="1"/>
    </xf>
    <xf numFmtId="164" fontId="26" fillId="4" borderId="3" xfId="0" applyNumberFormat="1" applyFont="1" applyFill="1" applyBorder="1" applyAlignment="1" applyProtection="1">
      <alignment horizontal="center" vertical="center" wrapText="1"/>
    </xf>
    <xf numFmtId="0" fontId="25" fillId="2" borderId="5" xfId="0" applyNumberFormat="1" applyFont="1" applyFill="1" applyBorder="1" applyAlignment="1" applyProtection="1">
      <alignment horizontal="center" vertical="center" wrapText="1"/>
    </xf>
    <xf numFmtId="0" fontId="29" fillId="2" borderId="5" xfId="0" applyFont="1" applyFill="1" applyBorder="1" applyAlignment="1">
      <alignment horizontal="center" vertical="center"/>
    </xf>
    <xf numFmtId="0" fontId="25" fillId="0" borderId="3" xfId="0" quotePrefix="1" applyNumberFormat="1" applyFont="1" applyFill="1" applyBorder="1" applyAlignment="1" applyProtection="1">
      <alignment horizontal="center" vertical="center"/>
    </xf>
    <xf numFmtId="164" fontId="30" fillId="8" borderId="15" xfId="0" applyNumberFormat="1" applyFont="1" applyFill="1" applyBorder="1" applyAlignment="1">
      <alignment horizontal="right" vertical="center" wrapText="1"/>
    </xf>
    <xf numFmtId="164" fontId="32" fillId="9" borderId="16" xfId="0" applyNumberFormat="1" applyFont="1" applyFill="1" applyBorder="1" applyAlignment="1">
      <alignment horizontal="right" vertical="center"/>
    </xf>
    <xf numFmtId="0" fontId="30" fillId="8" borderId="0" xfId="0" applyFont="1" applyFill="1" applyAlignment="1">
      <alignment vertical="center"/>
    </xf>
    <xf numFmtId="0" fontId="30" fillId="8" borderId="0" xfId="0" applyFont="1" applyFill="1" applyAlignment="1">
      <alignment vertical="center" wrapText="1"/>
    </xf>
    <xf numFmtId="0" fontId="31" fillId="8" borderId="0" xfId="0" applyFont="1" applyFill="1" applyAlignment="1">
      <alignment vertical="center" wrapText="1"/>
    </xf>
    <xf numFmtId="0" fontId="31" fillId="8" borderId="0" xfId="0" applyFont="1" applyFill="1" applyAlignment="1">
      <alignment horizontal="center" vertical="center" wrapText="1"/>
    </xf>
    <xf numFmtId="164" fontId="30" fillId="8" borderId="0" xfId="0" applyNumberFormat="1" applyFont="1" applyFill="1" applyAlignment="1">
      <alignment vertical="center" wrapText="1"/>
    </xf>
    <xf numFmtId="164" fontId="31" fillId="8" borderId="0" xfId="0" applyNumberFormat="1" applyFont="1" applyFill="1" applyAlignment="1">
      <alignment vertical="center"/>
    </xf>
    <xf numFmtId="164" fontId="30" fillId="8" borderId="17" xfId="0" applyNumberFormat="1" applyFont="1" applyFill="1" applyBorder="1" applyAlignment="1">
      <alignment horizontal="right" vertical="center"/>
    </xf>
    <xf numFmtId="0" fontId="27" fillId="0" borderId="0" xfId="0" applyFont="1"/>
    <xf numFmtId="0" fontId="16" fillId="2" borderId="0" xfId="0" quotePrefix="1" applyFont="1" applyFill="1" applyBorder="1" applyAlignment="1">
      <alignment horizontal="left" vertical="center"/>
    </xf>
    <xf numFmtId="164" fontId="16" fillId="0" borderId="3" xfId="0" applyNumberFormat="1" applyFont="1" applyBorder="1" applyAlignment="1">
      <alignment vertical="top" wrapText="1"/>
    </xf>
    <xf numFmtId="164" fontId="16" fillId="0" borderId="3" xfId="0" applyNumberFormat="1" applyFont="1" applyBorder="1" applyAlignment="1">
      <alignment vertical="center" wrapText="1"/>
    </xf>
    <xf numFmtId="164" fontId="20" fillId="0" borderId="3" xfId="0" applyNumberFormat="1" applyFont="1" applyBorder="1" applyAlignment="1">
      <alignment vertical="center"/>
    </xf>
    <xf numFmtId="0" fontId="16" fillId="5" borderId="3" xfId="0" applyFont="1" applyFill="1" applyBorder="1" applyAlignment="1">
      <alignment horizontal="left" vertical="center"/>
    </xf>
    <xf numFmtId="168" fontId="0" fillId="0" borderId="3" xfId="0" applyNumberFormat="1" applyBorder="1"/>
    <xf numFmtId="168" fontId="0" fillId="0" borderId="3" xfId="3" applyNumberFormat="1" applyFont="1" applyBorder="1"/>
    <xf numFmtId="0" fontId="1" fillId="3" borderId="3" xfId="0" applyFont="1" applyFill="1" applyBorder="1" applyAlignment="1">
      <alignment horizontal="center" vertical="center"/>
    </xf>
    <xf numFmtId="10" fontId="0" fillId="0" borderId="3" xfId="3" applyNumberFormat="1" applyFont="1" applyBorder="1"/>
    <xf numFmtId="0" fontId="34" fillId="7" borderId="3" xfId="0" applyFont="1" applyFill="1" applyBorder="1" applyAlignment="1">
      <alignment horizontal="center" vertical="center"/>
    </xf>
    <xf numFmtId="0" fontId="34" fillId="7" borderId="3" xfId="0" applyFont="1" applyFill="1" applyBorder="1" applyAlignment="1">
      <alignment horizontal="center" vertical="center" wrapText="1"/>
    </xf>
    <xf numFmtId="4" fontId="35" fillId="13" borderId="3" xfId="0" applyNumberFormat="1" applyFont="1" applyFill="1" applyBorder="1"/>
    <xf numFmtId="10" fontId="35" fillId="13" borderId="3" xfId="3" applyNumberFormat="1" applyFont="1" applyFill="1" applyBorder="1"/>
    <xf numFmtId="4" fontId="35" fillId="14" borderId="3" xfId="0" applyNumberFormat="1" applyFont="1" applyFill="1" applyBorder="1"/>
    <xf numFmtId="4" fontId="35" fillId="14" borderId="3" xfId="0" applyNumberFormat="1" applyFont="1" applyFill="1" applyBorder="1" applyAlignment="1">
      <alignment horizontal="center" vertical="center"/>
    </xf>
    <xf numFmtId="4" fontId="35" fillId="14" borderId="3" xfId="0" applyNumberFormat="1" applyFont="1" applyFill="1" applyBorder="1" applyAlignment="1">
      <alignment horizontal="right" vertical="center"/>
    </xf>
    <xf numFmtId="10" fontId="35" fillId="14" borderId="3" xfId="3" applyNumberFormat="1" applyFont="1" applyFill="1" applyBorder="1" applyAlignment="1">
      <alignment horizontal="right" vertical="center"/>
    </xf>
    <xf numFmtId="4" fontId="35" fillId="15" borderId="3" xfId="0" applyNumberFormat="1" applyFont="1" applyFill="1" applyBorder="1"/>
    <xf numFmtId="4" fontId="35" fillId="15" borderId="3" xfId="0" applyNumberFormat="1" applyFont="1" applyFill="1" applyBorder="1" applyAlignment="1">
      <alignment horizontal="center" vertical="center"/>
    </xf>
    <xf numFmtId="4" fontId="35" fillId="15" borderId="3" xfId="0" applyNumberFormat="1" applyFont="1" applyFill="1" applyBorder="1" applyAlignment="1">
      <alignment horizontal="right" vertical="center"/>
    </xf>
    <xf numFmtId="10" fontId="35" fillId="15" borderId="3" xfId="3" applyNumberFormat="1" applyFont="1" applyFill="1" applyBorder="1" applyAlignment="1">
      <alignment horizontal="right" vertical="center"/>
    </xf>
    <xf numFmtId="4" fontId="35" fillId="16" borderId="3" xfId="0" applyNumberFormat="1" applyFont="1" applyFill="1" applyBorder="1"/>
    <xf numFmtId="4" fontId="35" fillId="16" borderId="3" xfId="0" applyNumberFormat="1" applyFont="1" applyFill="1" applyBorder="1" applyAlignment="1">
      <alignment horizontal="center" vertical="center"/>
    </xf>
    <xf numFmtId="4" fontId="35" fillId="16" borderId="3" xfId="0" applyNumberFormat="1" applyFont="1" applyFill="1" applyBorder="1" applyAlignment="1">
      <alignment horizontal="right" vertical="center"/>
    </xf>
    <xf numFmtId="4" fontId="36" fillId="17" borderId="3" xfId="0" applyNumberFormat="1" applyFont="1" applyFill="1" applyBorder="1"/>
    <xf numFmtId="4" fontId="36" fillId="17" borderId="3" xfId="0" applyNumberFormat="1" applyFont="1" applyFill="1" applyBorder="1" applyAlignment="1">
      <alignment horizontal="center" vertical="center"/>
    </xf>
    <xf numFmtId="4" fontId="36" fillId="17" borderId="3" xfId="0" applyNumberFormat="1" applyFont="1" applyFill="1" applyBorder="1" applyAlignment="1">
      <alignment horizontal="right" vertical="center"/>
    </xf>
    <xf numFmtId="10" fontId="36" fillId="17" borderId="3" xfId="3" applyNumberFormat="1" applyFont="1" applyFill="1" applyBorder="1" applyAlignment="1">
      <alignment horizontal="right" vertical="center"/>
    </xf>
    <xf numFmtId="4" fontId="36" fillId="18" borderId="3" xfId="0" applyNumberFormat="1" applyFont="1" applyFill="1" applyBorder="1"/>
    <xf numFmtId="4" fontId="36" fillId="18" borderId="3" xfId="0" applyNumberFormat="1" applyFont="1" applyFill="1" applyBorder="1" applyAlignment="1">
      <alignment horizontal="center" vertical="center"/>
    </xf>
    <xf numFmtId="4" fontId="36" fillId="18" borderId="3" xfId="0" applyNumberFormat="1" applyFont="1" applyFill="1" applyBorder="1" applyAlignment="1">
      <alignment horizontal="right" vertical="center"/>
    </xf>
    <xf numFmtId="10" fontId="36" fillId="18" borderId="3" xfId="3" applyNumberFormat="1" applyFont="1" applyFill="1" applyBorder="1" applyAlignment="1">
      <alignment horizontal="right" vertical="center"/>
    </xf>
    <xf numFmtId="10" fontId="36" fillId="19" borderId="3" xfId="3" applyNumberFormat="1" applyFont="1" applyFill="1" applyBorder="1" applyAlignment="1">
      <alignment horizontal="right" vertical="center"/>
    </xf>
    <xf numFmtId="4" fontId="36" fillId="19" borderId="3" xfId="0" applyNumberFormat="1" applyFont="1" applyFill="1" applyBorder="1"/>
    <xf numFmtId="4" fontId="36" fillId="19" borderId="3" xfId="0" applyNumberFormat="1" applyFont="1" applyFill="1" applyBorder="1" applyAlignment="1">
      <alignment horizontal="center" vertical="center"/>
    </xf>
    <xf numFmtId="4" fontId="36" fillId="19" borderId="3" xfId="0" applyNumberFormat="1" applyFont="1" applyFill="1" applyBorder="1" applyAlignment="1">
      <alignment horizontal="right" vertical="center"/>
    </xf>
    <xf numFmtId="4" fontId="26" fillId="0" borderId="3" xfId="0" applyNumberFormat="1" applyFont="1" applyBorder="1"/>
    <xf numFmtId="0" fontId="26" fillId="0" borderId="3" xfId="0" applyNumberFormat="1" applyFont="1" applyBorder="1"/>
    <xf numFmtId="10" fontId="26" fillId="0" borderId="3" xfId="3" applyNumberFormat="1" applyFont="1" applyBorder="1"/>
    <xf numFmtId="0" fontId="26" fillId="0" borderId="3" xfId="0" applyFont="1" applyBorder="1"/>
    <xf numFmtId="10" fontId="36" fillId="18" borderId="3" xfId="3" applyNumberFormat="1" applyFont="1" applyFill="1" applyBorder="1"/>
    <xf numFmtId="3" fontId="26" fillId="0" borderId="3" xfId="0" applyNumberFormat="1" applyFont="1" applyBorder="1"/>
    <xf numFmtId="10" fontId="36" fillId="19" borderId="3" xfId="3" applyNumberFormat="1" applyFont="1" applyFill="1" applyBorder="1"/>
    <xf numFmtId="10" fontId="26" fillId="0" borderId="3" xfId="3" applyNumberFormat="1" applyFont="1" applyBorder="1" applyAlignment="1">
      <alignment horizontal="right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25" fillId="4" borderId="0" xfId="0" applyNumberFormat="1" applyFont="1" applyFill="1" applyBorder="1" applyAlignment="1" applyProtection="1">
      <alignment horizontal="center" vertical="center" wrapText="1"/>
    </xf>
    <xf numFmtId="0" fontId="25" fillId="4" borderId="3" xfId="0" applyNumberFormat="1" applyFont="1" applyFill="1" applyBorder="1" applyAlignment="1" applyProtection="1">
      <alignment horizontal="center" vertical="center" wrapText="1"/>
    </xf>
    <xf numFmtId="0" fontId="25" fillId="2" borderId="6" xfId="0" applyNumberFormat="1" applyFont="1" applyFill="1" applyBorder="1" applyAlignment="1" applyProtection="1">
      <alignment horizontal="center" vertical="center" wrapText="1"/>
    </xf>
    <xf numFmtId="0" fontId="25" fillId="4" borderId="1" xfId="0" quotePrefix="1" applyFont="1" applyFill="1" applyBorder="1" applyAlignment="1">
      <alignment horizontal="left" wrapText="1"/>
    </xf>
    <xf numFmtId="0" fontId="25" fillId="4" borderId="2" xfId="0" quotePrefix="1" applyFont="1" applyFill="1" applyBorder="1" applyAlignment="1">
      <alignment horizontal="left" wrapText="1"/>
    </xf>
    <xf numFmtId="0" fontId="25" fillId="4" borderId="4" xfId="0" quotePrefix="1" applyFont="1" applyFill="1" applyBorder="1" applyAlignment="1">
      <alignment horizontal="left" wrapText="1"/>
    </xf>
    <xf numFmtId="0" fontId="23" fillId="2" borderId="0" xfId="0" applyNumberFormat="1" applyFont="1" applyFill="1" applyBorder="1" applyAlignment="1" applyProtection="1">
      <alignment horizontal="left" vertical="center" wrapText="1"/>
    </xf>
    <xf numFmtId="0" fontId="23" fillId="0" borderId="1" xfId="0" applyNumberFormat="1" applyFont="1" applyFill="1" applyBorder="1" applyAlignment="1" applyProtection="1">
      <alignment horizontal="left" vertical="center" wrapText="1"/>
    </xf>
    <xf numFmtId="0" fontId="26" fillId="0" borderId="2" xfId="0" applyNumberFormat="1" applyFont="1" applyFill="1" applyBorder="1" applyAlignment="1" applyProtection="1">
      <alignment vertical="center" wrapText="1"/>
    </xf>
    <xf numFmtId="0" fontId="25" fillId="0" borderId="3" xfId="0" quotePrefix="1" applyFont="1" applyBorder="1" applyAlignment="1">
      <alignment horizontal="center" vertical="center" wrapText="1"/>
    </xf>
    <xf numFmtId="0" fontId="25" fillId="0" borderId="1" xfId="0" quotePrefix="1" applyFont="1" applyBorder="1" applyAlignment="1">
      <alignment horizontal="center" vertical="center" wrapText="1"/>
    </xf>
    <xf numFmtId="0" fontId="25" fillId="0" borderId="2" xfId="0" quotePrefix="1" applyFont="1" applyBorder="1" applyAlignment="1">
      <alignment horizontal="center" vertical="center" wrapText="1"/>
    </xf>
    <xf numFmtId="0" fontId="23" fillId="0" borderId="2" xfId="0" applyNumberFormat="1" applyFont="1" applyFill="1" applyBorder="1" applyAlignment="1" applyProtection="1">
      <alignment horizontal="left" vertical="center" wrapText="1"/>
    </xf>
    <xf numFmtId="0" fontId="23" fillId="4" borderId="1" xfId="0" applyFont="1" applyFill="1" applyBorder="1" applyAlignment="1">
      <alignment horizontal="left" vertical="center"/>
    </xf>
    <xf numFmtId="0" fontId="23" fillId="4" borderId="2" xfId="0" applyFont="1" applyFill="1" applyBorder="1" applyAlignment="1">
      <alignment horizontal="left" vertical="center"/>
    </xf>
    <xf numFmtId="0" fontId="23" fillId="4" borderId="18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25" fillId="6" borderId="0" xfId="0" applyNumberFormat="1" applyFont="1" applyFill="1" applyBorder="1" applyAlignment="1" applyProtection="1">
      <alignment horizontal="center" vertical="center" wrapText="1"/>
    </xf>
    <xf numFmtId="0" fontId="23" fillId="4" borderId="3" xfId="0" applyNumberFormat="1" applyFont="1" applyFill="1" applyBorder="1" applyAlignment="1" applyProtection="1">
      <alignment horizontal="left" vertical="center" wrapText="1"/>
    </xf>
    <xf numFmtId="0" fontId="26" fillId="4" borderId="3" xfId="0" applyNumberFormat="1" applyFont="1" applyFill="1" applyBorder="1" applyAlignment="1" applyProtection="1">
      <alignment vertical="center" wrapText="1"/>
    </xf>
    <xf numFmtId="0" fontId="26" fillId="4" borderId="3" xfId="0" applyNumberFormat="1" applyFont="1" applyFill="1" applyBorder="1" applyAlignment="1" applyProtection="1">
      <alignment vertical="center"/>
    </xf>
    <xf numFmtId="0" fontId="23" fillId="0" borderId="3" xfId="0" applyNumberFormat="1" applyFont="1" applyFill="1" applyBorder="1" applyAlignment="1" applyProtection="1">
      <alignment horizontal="left" vertical="center" wrapText="1"/>
    </xf>
    <xf numFmtId="0" fontId="26" fillId="0" borderId="3" xfId="0" applyNumberFormat="1" applyFont="1" applyFill="1" applyBorder="1" applyAlignment="1" applyProtection="1">
      <alignment vertical="center" wrapText="1"/>
    </xf>
    <xf numFmtId="0" fontId="26" fillId="0" borderId="3" xfId="0" applyNumberFormat="1" applyFont="1" applyFill="1" applyBorder="1" applyAlignment="1" applyProtection="1">
      <alignment vertical="center"/>
    </xf>
    <xf numFmtId="0" fontId="23" fillId="0" borderId="3" xfId="0" quotePrefix="1" applyFont="1" applyFill="1" applyBorder="1" applyAlignment="1">
      <alignment horizontal="left" vertical="center"/>
    </xf>
    <xf numFmtId="0" fontId="25" fillId="0" borderId="3" xfId="0" quotePrefix="1" applyFont="1" applyBorder="1" applyAlignment="1">
      <alignment horizontal="center" wrapText="1"/>
    </xf>
    <xf numFmtId="0" fontId="25" fillId="4" borderId="3" xfId="0" quotePrefix="1" applyFont="1" applyFill="1" applyBorder="1" applyAlignment="1">
      <alignment horizontal="left" vertical="center" wrapText="1"/>
    </xf>
    <xf numFmtId="0" fontId="23" fillId="0" borderId="3" xfId="0" quotePrefix="1" applyFont="1" applyBorder="1" applyAlignment="1">
      <alignment horizontal="left" vertical="center"/>
    </xf>
    <xf numFmtId="0" fontId="23" fillId="2" borderId="3" xfId="0" quotePrefix="1" applyNumberFormat="1" applyFont="1" applyFill="1" applyBorder="1" applyAlignment="1" applyProtection="1">
      <alignment horizontal="left" vertical="center" wrapText="1"/>
    </xf>
    <xf numFmtId="0" fontId="26" fillId="2" borderId="3" xfId="0" applyNumberFormat="1" applyFont="1" applyFill="1" applyBorder="1" applyAlignment="1" applyProtection="1">
      <alignment vertical="center" wrapText="1"/>
    </xf>
    <xf numFmtId="0" fontId="23" fillId="0" borderId="3" xfId="0" quotePrefix="1" applyNumberFormat="1" applyFont="1" applyFill="1" applyBorder="1" applyAlignment="1" applyProtection="1">
      <alignment horizontal="left" vertical="center" wrapText="1"/>
    </xf>
    <xf numFmtId="0" fontId="30" fillId="8" borderId="0" xfId="0" applyFont="1" applyFill="1" applyAlignment="1">
      <alignment horizontal="center" vertical="center" wrapText="1"/>
    </xf>
    <xf numFmtId="0" fontId="30" fillId="8" borderId="13" xfId="0" applyFont="1" applyFill="1" applyBorder="1" applyAlignment="1">
      <alignment horizontal="center" vertical="center" wrapText="1"/>
    </xf>
    <xf numFmtId="0" fontId="30" fillId="8" borderId="14" xfId="0" applyFont="1" applyFill="1" applyBorder="1" applyAlignment="1">
      <alignment horizontal="center" vertical="center" wrapText="1"/>
    </xf>
    <xf numFmtId="0" fontId="30" fillId="6" borderId="1" xfId="2" applyFont="1" applyFill="1" applyBorder="1" applyAlignment="1">
      <alignment horizontal="left" vertical="center" wrapText="1"/>
    </xf>
    <xf numFmtId="0" fontId="30" fillId="6" borderId="2" xfId="2" applyFont="1" applyFill="1" applyBorder="1" applyAlignment="1">
      <alignment horizontal="left" vertical="center" wrapText="1"/>
    </xf>
    <xf numFmtId="0" fontId="30" fillId="6" borderId="4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left" vertical="center" wrapText="1"/>
    </xf>
    <xf numFmtId="0" fontId="30" fillId="3" borderId="2" xfId="2" applyFont="1" applyFill="1" applyBorder="1" applyAlignment="1">
      <alignment horizontal="left" vertical="center" wrapText="1"/>
    </xf>
    <xf numFmtId="0" fontId="30" fillId="3" borderId="4" xfId="2" applyFont="1" applyFill="1" applyBorder="1" applyAlignment="1">
      <alignment horizontal="left" vertical="center" wrapText="1"/>
    </xf>
    <xf numFmtId="0" fontId="30" fillId="8" borderId="17" xfId="0" applyFont="1" applyFill="1" applyBorder="1" applyAlignment="1">
      <alignment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4" fillId="6" borderId="0" xfId="0" applyNumberFormat="1" applyFont="1" applyFill="1" applyBorder="1" applyAlignment="1" applyProtection="1">
      <alignment horizontal="center" vertical="center" wrapText="1"/>
    </xf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2" fillId="6" borderId="5" xfId="0" applyNumberFormat="1" applyFont="1" applyFill="1" applyBorder="1" applyAlignment="1" applyProtection="1">
      <alignment horizontal="center" vertical="center" wrapText="1"/>
    </xf>
    <xf numFmtId="0" fontId="2" fillId="6" borderId="0" xfId="0" applyNumberFormat="1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4" fillId="6" borderId="7" xfId="0" applyNumberFormat="1" applyFont="1" applyFill="1" applyBorder="1" applyAlignment="1" applyProtection="1">
      <alignment horizontal="center" vertical="center" wrapText="1"/>
    </xf>
    <xf numFmtId="0" fontId="4" fillId="6" borderId="6" xfId="0" applyNumberFormat="1" applyFont="1" applyFill="1" applyBorder="1" applyAlignment="1" applyProtection="1">
      <alignment horizontal="center" vertical="center" wrapText="1"/>
    </xf>
    <xf numFmtId="0" fontId="4" fillId="6" borderId="8" xfId="0" applyNumberFormat="1" applyFont="1" applyFill="1" applyBorder="1" applyAlignment="1" applyProtection="1">
      <alignment horizontal="center" vertical="center" wrapText="1"/>
    </xf>
    <xf numFmtId="0" fontId="4" fillId="6" borderId="9" xfId="0" applyNumberFormat="1" applyFont="1" applyFill="1" applyBorder="1" applyAlignment="1" applyProtection="1">
      <alignment horizontal="center" vertical="center" wrapText="1"/>
    </xf>
    <xf numFmtId="0" fontId="4" fillId="6" borderId="10" xfId="0" applyNumberFormat="1" applyFont="1" applyFill="1" applyBorder="1" applyAlignment="1" applyProtection="1">
      <alignment horizontal="center" vertical="center" wrapText="1"/>
    </xf>
    <xf numFmtId="0" fontId="4" fillId="6" borderId="11" xfId="0" applyNumberFormat="1" applyFont="1" applyFill="1" applyBorder="1" applyAlignment="1" applyProtection="1">
      <alignment horizontal="center" vertical="center" wrapText="1"/>
    </xf>
    <xf numFmtId="0" fontId="4" fillId="6" borderId="5" xfId="0" applyNumberFormat="1" applyFont="1" applyFill="1" applyBorder="1" applyAlignment="1" applyProtection="1">
      <alignment horizontal="center" vertical="center" wrapText="1"/>
    </xf>
    <xf numFmtId="0" fontId="4" fillId="6" borderId="12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center" wrapText="1"/>
    </xf>
    <xf numFmtId="0" fontId="34" fillId="7" borderId="3" xfId="0" applyFont="1" applyFill="1" applyBorder="1" applyAlignment="1">
      <alignment horizontal="center" vertical="center"/>
    </xf>
  </cellXfs>
  <cellStyles count="5">
    <cellStyle name="Normalno" xfId="0" builtinId="0"/>
    <cellStyle name="Normalno 2" xfId="2"/>
    <cellStyle name="Obično_List4" xfId="1"/>
    <cellStyle name="Postotak" xfId="3" builtinId="5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1248593925759279E-2"/>
          <c:y val="0.14042888678650267"/>
          <c:w val="0.95875515560554936"/>
          <c:h val="0.56037341358820214"/>
        </c:manualLayout>
      </c:layout>
      <c:pie3DChart>
        <c:varyColors val="1"/>
        <c:ser>
          <c:idx val="0"/>
          <c:order val="0"/>
          <c:tx>
            <c:strRef>
              <c:f>'Prihodi -podaci za grafikon'!$E$6</c:f>
              <c:strCache>
                <c:ptCount val="1"/>
                <c:pt idx="0">
                  <c:v>UKUPNO PRIHODI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6B-24CC-4D22-B056-23420AA28C9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6F-24CC-4D22-B056-23420AA28C9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6E-24CC-4D22-B056-23420AA28C9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6D-24CC-4D22-B056-23420AA28C9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6C-24CC-4D22-B056-23420AA28C92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B-24CC-4D22-B056-23420AA28C92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F-24CC-4D22-B056-23420AA28C92}"/>
                </c:ext>
              </c:extLst>
            </c:dLbl>
            <c:dLbl>
              <c:idx val="2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E-24CC-4D22-B056-23420AA28C92}"/>
                </c:ext>
              </c:extLst>
            </c:dLbl>
            <c:dLbl>
              <c:idx val="3"/>
              <c:layout>
                <c:manualLayout>
                  <c:x val="0.10479320006259053"/>
                  <c:y val="0.1531849802123400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6D-24CC-4D22-B056-23420AA28C9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F3B050A-29BA-4F26-B984-BAAF0D2E11EC}" type="PERCENTAGE">
                      <a:rPr lang="en-US"/>
                      <a:pPr/>
                      <a:t>[POSTOTAK]</a:t>
                    </a:fld>
                    <a:endParaRPr lang="hr-HR"/>
                  </a:p>
                </c:rich>
              </c:tx>
              <c:dLblPos val="ctr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6C-24CC-4D22-B056-23420AA28C92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('Prihodi -podaci za grafikon'!$E$8,'Prihodi -podaci za grafikon'!$E$12,'Prihodi -podaci za grafikon'!$E$15,'Prihodi -podaci za grafikon'!$E$18,'Prihodi -podaci za grafikon'!$E$21)</c:f>
              <c:strCache>
                <c:ptCount val="5"/>
                <c:pt idx="0">
                  <c:v>Pomoći iz inozemstva i od subjekata unutar općeg proračuna</c:v>
                </c:pt>
                <c:pt idx="1">
                  <c:v>Prihodi od imovine</c:v>
                </c:pt>
                <c:pt idx="2">
                  <c:v>Prihodi od upravnih i administrativnih pristojbi, pristojbi po posebnim propisima i naknada</c:v>
                </c:pt>
                <c:pt idx="3">
                  <c:v>Prihodi od prodaje proizvoda i robe te pruženih usluga i prihodi od donacija</c:v>
                </c:pt>
                <c:pt idx="4">
                  <c:v>Prihodi iz nadležnog proračuna i od HZZO-a temeljem ugovornih obveza</c:v>
                </c:pt>
              </c:strCache>
            </c:strRef>
          </c:cat>
          <c:val>
            <c:numRef>
              <c:f>('Prihodi -podaci za grafikon'!$G$8,'Prihodi -podaci za grafikon'!$G$12,'Prihodi -podaci za grafikon'!$G$15,'Prihodi -podaci za grafikon'!$G$18,'Prihodi -podaci za grafikon'!$G$21)</c:f>
              <c:numCache>
                <c:formatCode>0.0000%</c:formatCode>
                <c:ptCount val="5"/>
                <c:pt idx="0">
                  <c:v>0.90234788816784195</c:v>
                </c:pt>
                <c:pt idx="1">
                  <c:v>8.0141235784908211E-8</c:v>
                </c:pt>
                <c:pt idx="2">
                  <c:v>1.6284699111493348E-5</c:v>
                </c:pt>
                <c:pt idx="3">
                  <c:v>3.41401664443709E-4</c:v>
                </c:pt>
                <c:pt idx="4">
                  <c:v>9.7294345327366832E-2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A-24CC-4D22-B056-23420AA28C9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7084175803703033"/>
          <c:w val="1"/>
          <c:h val="0.47661603625225346"/>
        </c:manualLayout>
      </c:layout>
      <c:pie3DChart>
        <c:varyColors val="1"/>
        <c:ser>
          <c:idx val="0"/>
          <c:order val="0"/>
          <c:tx>
            <c:strRef>
              <c:f>'Rashodi-podaci za grafikon'!$E$3</c:f>
              <c:strCache>
                <c:ptCount val="1"/>
                <c:pt idx="0">
                  <c:v>UKUPNO RASHODI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1E1-4E49-801F-ABB0E4180E7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1E1-4E49-801F-ABB0E4180E7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1E1-4E49-801F-ABB0E4180E7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1E1-4E49-801F-ABB0E4180E73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71E1-4E49-801F-ABB0E4180E73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71E1-4E49-801F-ABB0E4180E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('Rashodi-podaci za grafikon'!$E$5,'Rashodi-podaci za grafikon'!$E$6,'Rashodi-podaci za grafikon'!$E$7,'Rashodi-podaci za grafikon'!$E$8,'Rashodi-podaci za grafikon'!$E$9,'Rashodi-podaci za grafikon'!$E$11)</c:f>
              <c:strCache>
                <c:ptCount val="6"/>
                <c:pt idx="0">
                  <c:v>Rashodi za zaposlene</c:v>
                </c:pt>
                <c:pt idx="1">
                  <c:v>Materijalni rashodi</c:v>
                </c:pt>
                <c:pt idx="2">
                  <c:v>Financijski rashodi</c:v>
                </c:pt>
                <c:pt idx="3">
                  <c:v>Naknade građanima i kućanstvima na temelju osiguranja i druge naknade</c:v>
                </c:pt>
                <c:pt idx="4">
                  <c:v>Rashodi za donacije, kazne, naknade šteta i kapitalne pomoći</c:v>
                </c:pt>
                <c:pt idx="5">
                  <c:v>Rashodi za nabavu proizvedene dugotrajne imovine</c:v>
                </c:pt>
              </c:strCache>
            </c:strRef>
          </c:cat>
          <c:val>
            <c:numRef>
              <c:f>('Rashodi-podaci za grafikon'!$G$5,'Rashodi-podaci za grafikon'!$G$6,'Rashodi-podaci za grafikon'!$G$7,'Rashodi-podaci za grafikon'!$G$8,'Rashodi-podaci za grafikon'!$G$9,'Rashodi-podaci za grafikon'!$G$11)</c:f>
              <c:numCache>
                <c:formatCode>0.00%</c:formatCode>
                <c:ptCount val="6"/>
                <c:pt idx="0">
                  <c:v>0.88919512082069729</c:v>
                </c:pt>
                <c:pt idx="1">
                  <c:v>9.2621013031676427E-2</c:v>
                </c:pt>
                <c:pt idx="2">
                  <c:v>3.3574910218026066E-4</c:v>
                </c:pt>
                <c:pt idx="3">
                  <c:v>5.4383022050132641E-3</c:v>
                </c:pt>
                <c:pt idx="4">
                  <c:v>1.7793925909891415E-4</c:v>
                </c:pt>
                <c:pt idx="5">
                  <c:v>1.2231875581333949E-2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5-4226-9DE1-3B000E2A3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6</xdr:row>
      <xdr:rowOff>57150</xdr:rowOff>
    </xdr:from>
    <xdr:to>
      <xdr:col>5</xdr:col>
      <xdr:colOff>228600</xdr:colOff>
      <xdr:row>28</xdr:row>
      <xdr:rowOff>60960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441960</xdr:colOff>
      <xdr:row>2</xdr:row>
      <xdr:rowOff>60960</xdr:rowOff>
    </xdr:from>
    <xdr:to>
      <xdr:col>6</xdr:col>
      <xdr:colOff>594360</xdr:colOff>
      <xdr:row>20</xdr:row>
      <xdr:rowOff>7620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6"/>
  <sheetViews>
    <sheetView topLeftCell="A4" zoomScaleNormal="100" workbookViewId="0">
      <selection activeCell="I16" sqref="I16"/>
    </sheetView>
  </sheetViews>
  <sheetFormatPr defaultRowHeight="14.4" x14ac:dyDescent="0.3"/>
  <cols>
    <col min="6" max="9" width="25.33203125" customWidth="1"/>
    <col min="10" max="11" width="15.6640625" customWidth="1"/>
    <col min="12" max="12" width="25.33203125" customWidth="1"/>
  </cols>
  <sheetData>
    <row r="1" spans="1:48" ht="42" customHeight="1" x14ac:dyDescent="0.3">
      <c r="B1" s="209" t="s">
        <v>189</v>
      </c>
      <c r="C1" s="209"/>
      <c r="D1" s="209"/>
      <c r="E1" s="209"/>
      <c r="F1" s="209"/>
      <c r="G1" s="209"/>
      <c r="H1" s="209"/>
      <c r="I1" s="209"/>
      <c r="J1" s="209"/>
      <c r="K1" s="209"/>
      <c r="L1" s="23"/>
    </row>
    <row r="2" spans="1:48" ht="18" customHeight="1" x14ac:dyDescent="0.3"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"/>
    </row>
    <row r="3" spans="1:48" ht="15.75" customHeight="1" x14ac:dyDescent="0.3">
      <c r="B3" s="192" t="s">
        <v>10</v>
      </c>
      <c r="C3" s="192"/>
      <c r="D3" s="192"/>
      <c r="E3" s="192"/>
      <c r="F3" s="192"/>
      <c r="G3" s="192"/>
      <c r="H3" s="192"/>
      <c r="I3" s="192"/>
      <c r="J3" s="192"/>
      <c r="K3" s="192"/>
      <c r="L3" s="22"/>
    </row>
    <row r="4" spans="1:48" x14ac:dyDescent="0.3"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2"/>
    </row>
    <row r="5" spans="1:48" ht="18" customHeight="1" x14ac:dyDescent="0.3">
      <c r="B5" s="193" t="s">
        <v>57</v>
      </c>
      <c r="C5" s="193"/>
      <c r="D5" s="193"/>
      <c r="E5" s="193"/>
      <c r="F5" s="193"/>
      <c r="G5" s="193"/>
      <c r="H5" s="193"/>
      <c r="I5" s="193"/>
      <c r="J5" s="193"/>
      <c r="K5" s="193"/>
      <c r="L5" s="21"/>
    </row>
    <row r="6" spans="1:48" ht="18" customHeight="1" x14ac:dyDescent="0.3"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21"/>
    </row>
    <row r="7" spans="1:48" ht="18" customHeight="1" x14ac:dyDescent="0.3">
      <c r="B7" s="210" t="s">
        <v>64</v>
      </c>
      <c r="C7" s="210"/>
      <c r="D7" s="210"/>
      <c r="E7" s="210"/>
      <c r="F7" s="210"/>
      <c r="G7" s="124"/>
      <c r="H7" s="125"/>
      <c r="I7" s="125"/>
      <c r="J7" s="107"/>
      <c r="K7" s="107"/>
    </row>
    <row r="8" spans="1:48" ht="26.4" x14ac:dyDescent="0.3">
      <c r="B8" s="201" t="s">
        <v>7</v>
      </c>
      <c r="C8" s="201"/>
      <c r="D8" s="201"/>
      <c r="E8" s="201"/>
      <c r="F8" s="201"/>
      <c r="G8" s="108" t="s">
        <v>190</v>
      </c>
      <c r="H8" s="108" t="s">
        <v>171</v>
      </c>
      <c r="I8" s="108" t="s">
        <v>191</v>
      </c>
      <c r="J8" s="108" t="s">
        <v>26</v>
      </c>
      <c r="K8" s="108" t="s">
        <v>55</v>
      </c>
    </row>
    <row r="9" spans="1:48" x14ac:dyDescent="0.3">
      <c r="B9" s="217">
        <v>1</v>
      </c>
      <c r="C9" s="217"/>
      <c r="D9" s="217"/>
      <c r="E9" s="217"/>
      <c r="F9" s="217"/>
      <c r="G9" s="108">
        <v>2</v>
      </c>
      <c r="H9" s="109">
        <v>3</v>
      </c>
      <c r="I9" s="109">
        <v>5</v>
      </c>
      <c r="J9" s="109" t="s">
        <v>39</v>
      </c>
      <c r="K9" s="109" t="s">
        <v>165</v>
      </c>
    </row>
    <row r="10" spans="1:48" x14ac:dyDescent="0.3">
      <c r="B10" s="213" t="s">
        <v>28</v>
      </c>
      <c r="C10" s="214"/>
      <c r="D10" s="214"/>
      <c r="E10" s="214"/>
      <c r="F10" s="215"/>
      <c r="G10" s="126">
        <v>595821.82999999996</v>
      </c>
      <c r="H10" s="110">
        <v>745774</v>
      </c>
      <c r="I10" s="111">
        <v>623898.54</v>
      </c>
      <c r="J10" s="112">
        <f>I10/G10</f>
        <v>1.047122660812881</v>
      </c>
      <c r="K10" s="113">
        <f>I10/H10</f>
        <v>0.83657856133359443</v>
      </c>
    </row>
    <row r="11" spans="1:48" x14ac:dyDescent="0.3">
      <c r="B11" s="216" t="s">
        <v>27</v>
      </c>
      <c r="C11" s="215"/>
      <c r="D11" s="215"/>
      <c r="E11" s="215"/>
      <c r="F11" s="215"/>
      <c r="G11" s="126"/>
      <c r="H11" s="114">
        <v>0</v>
      </c>
      <c r="I11" s="111">
        <v>0</v>
      </c>
      <c r="J11" s="112" t="s">
        <v>162</v>
      </c>
      <c r="K11" s="113" t="s">
        <v>162</v>
      </c>
    </row>
    <row r="12" spans="1:48" s="38" customFormat="1" x14ac:dyDescent="0.3">
      <c r="A12" s="39"/>
      <c r="B12" s="210" t="s">
        <v>0</v>
      </c>
      <c r="C12" s="211"/>
      <c r="D12" s="211"/>
      <c r="E12" s="211"/>
      <c r="F12" s="212"/>
      <c r="G12" s="129">
        <f>G10</f>
        <v>595821.82999999996</v>
      </c>
      <c r="H12" s="115">
        <f>H10+H11</f>
        <v>745774</v>
      </c>
      <c r="I12" s="116">
        <f>I10+I11</f>
        <v>623898.54</v>
      </c>
      <c r="J12" s="117">
        <f t="shared" ref="J12:J15" si="0">I12/G12</f>
        <v>1.047122660812881</v>
      </c>
      <c r="K12" s="118">
        <f t="shared" ref="K12:K15" si="1">I12/H12</f>
        <v>0.83657856133359443</v>
      </c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</row>
    <row r="13" spans="1:48" x14ac:dyDescent="0.3">
      <c r="A13" s="39"/>
      <c r="B13" s="222" t="s">
        <v>29</v>
      </c>
      <c r="C13" s="214"/>
      <c r="D13" s="214"/>
      <c r="E13" s="214"/>
      <c r="F13" s="214"/>
      <c r="G13" s="128">
        <v>587000.94999999995</v>
      </c>
      <c r="H13" s="114">
        <v>736072</v>
      </c>
      <c r="I13" s="119">
        <v>661475.43999999994</v>
      </c>
      <c r="J13" s="112">
        <f t="shared" si="0"/>
        <v>1.1268728611086576</v>
      </c>
      <c r="K13" s="113">
        <f t="shared" si="1"/>
        <v>0.89865589235835619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</row>
    <row r="14" spans="1:48" x14ac:dyDescent="0.3">
      <c r="A14" s="39"/>
      <c r="B14" s="219" t="s">
        <v>30</v>
      </c>
      <c r="C14" s="215"/>
      <c r="D14" s="215"/>
      <c r="E14" s="215"/>
      <c r="F14" s="215"/>
      <c r="G14" s="127">
        <v>7159.78</v>
      </c>
      <c r="H14" s="110">
        <v>9702</v>
      </c>
      <c r="I14" s="119">
        <v>8191.28</v>
      </c>
      <c r="J14" s="112">
        <f t="shared" si="0"/>
        <v>1.1440686725011104</v>
      </c>
      <c r="K14" s="113">
        <f t="shared" si="1"/>
        <v>0.84428777571634717</v>
      </c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</row>
    <row r="15" spans="1:48" s="38" customFormat="1" x14ac:dyDescent="0.3">
      <c r="A15" s="39"/>
      <c r="B15" s="205" t="s">
        <v>1</v>
      </c>
      <c r="C15" s="206"/>
      <c r="D15" s="206"/>
      <c r="E15" s="206"/>
      <c r="F15" s="207"/>
      <c r="G15" s="129">
        <f>G13+G14</f>
        <v>594160.73</v>
      </c>
      <c r="H15" s="120">
        <f>H14+H13</f>
        <v>745774</v>
      </c>
      <c r="I15" s="116">
        <f>I13+I14</f>
        <v>669666.72</v>
      </c>
      <c r="J15" s="117">
        <f t="shared" si="0"/>
        <v>1.1270800747804386</v>
      </c>
      <c r="K15" s="118">
        <f t="shared" si="1"/>
        <v>0.89794860105072039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</row>
    <row r="16" spans="1:48" s="38" customFormat="1" x14ac:dyDescent="0.3">
      <c r="A16" s="39"/>
      <c r="B16" s="220" t="s">
        <v>2</v>
      </c>
      <c r="C16" s="221"/>
      <c r="D16" s="221"/>
      <c r="E16" s="221"/>
      <c r="F16" s="221"/>
      <c r="G16" s="130">
        <f>G12-G15</f>
        <v>1661.0999999999767</v>
      </c>
      <c r="H16" s="121">
        <f>H10-H15</f>
        <v>0</v>
      </c>
      <c r="I16" s="121">
        <f>I12-I15</f>
        <v>-45768.179999999935</v>
      </c>
      <c r="J16" s="122" t="s">
        <v>162</v>
      </c>
      <c r="K16" s="123" t="s">
        <v>162</v>
      </c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</row>
    <row r="17" spans="1:48" x14ac:dyDescent="0.3">
      <c r="B17" s="194"/>
      <c r="C17" s="194"/>
      <c r="D17" s="194"/>
      <c r="E17" s="194"/>
      <c r="F17" s="194"/>
      <c r="G17" s="194"/>
      <c r="H17" s="194"/>
      <c r="I17" s="194"/>
      <c r="J17" s="194"/>
      <c r="K17" s="194"/>
      <c r="L17" s="40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</row>
    <row r="18" spans="1:48" ht="18" customHeight="1" x14ac:dyDescent="0.3">
      <c r="B18" s="198" t="s">
        <v>61</v>
      </c>
      <c r="C18" s="198"/>
      <c r="D18" s="198"/>
      <c r="E18" s="198"/>
      <c r="F18" s="198"/>
      <c r="G18" s="134"/>
      <c r="H18" s="135"/>
      <c r="I18" s="135"/>
      <c r="J18" s="131"/>
      <c r="K18" s="131"/>
      <c r="L18" s="40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</row>
    <row r="19" spans="1:48" ht="26.4" x14ac:dyDescent="0.3">
      <c r="B19" s="201" t="s">
        <v>7</v>
      </c>
      <c r="C19" s="201"/>
      <c r="D19" s="201"/>
      <c r="E19" s="201"/>
      <c r="F19" s="201"/>
      <c r="G19" s="108" t="s">
        <v>190</v>
      </c>
      <c r="H19" s="108" t="s">
        <v>171</v>
      </c>
      <c r="I19" s="108" t="s">
        <v>191</v>
      </c>
      <c r="J19" s="108" t="s">
        <v>26</v>
      </c>
      <c r="K19" s="108" t="s">
        <v>55</v>
      </c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</row>
    <row r="20" spans="1:48" x14ac:dyDescent="0.3">
      <c r="B20" s="202">
        <v>1</v>
      </c>
      <c r="C20" s="203"/>
      <c r="D20" s="203"/>
      <c r="E20" s="203"/>
      <c r="F20" s="203"/>
      <c r="G20" s="136">
        <v>2</v>
      </c>
      <c r="H20" s="109">
        <v>3</v>
      </c>
      <c r="I20" s="109">
        <v>5</v>
      </c>
      <c r="J20" s="109" t="s">
        <v>39</v>
      </c>
      <c r="K20" s="109" t="s">
        <v>165</v>
      </c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</row>
    <row r="21" spans="1:48" ht="15.75" customHeight="1" x14ac:dyDescent="0.3">
      <c r="B21" s="199" t="s">
        <v>31</v>
      </c>
      <c r="C21" s="204"/>
      <c r="D21" s="204"/>
      <c r="E21" s="204"/>
      <c r="F21" s="204"/>
      <c r="G21" s="132">
        <v>0</v>
      </c>
      <c r="H21" s="132">
        <v>0</v>
      </c>
      <c r="I21" s="132">
        <v>0</v>
      </c>
      <c r="J21" s="132">
        <v>0</v>
      </c>
      <c r="K21" s="132">
        <v>0</v>
      </c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</row>
    <row r="22" spans="1:48" x14ac:dyDescent="0.3">
      <c r="B22" s="199" t="s">
        <v>32</v>
      </c>
      <c r="C22" s="200"/>
      <c r="D22" s="200"/>
      <c r="E22" s="200"/>
      <c r="F22" s="200"/>
      <c r="G22" s="132">
        <v>0</v>
      </c>
      <c r="H22" s="132">
        <v>0</v>
      </c>
      <c r="I22" s="132">
        <v>0</v>
      </c>
      <c r="J22" s="132">
        <v>0</v>
      </c>
      <c r="K22" s="132">
        <v>0</v>
      </c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</row>
    <row r="23" spans="1:48" s="38" customFormat="1" ht="15" customHeight="1" x14ac:dyDescent="0.3">
      <c r="B23" s="195" t="s">
        <v>56</v>
      </c>
      <c r="C23" s="196"/>
      <c r="D23" s="196"/>
      <c r="E23" s="196"/>
      <c r="F23" s="197"/>
      <c r="G23" s="133">
        <v>0</v>
      </c>
      <c r="H23" s="133">
        <v>0</v>
      </c>
      <c r="I23" s="133">
        <v>0</v>
      </c>
      <c r="J23" s="133">
        <v>0</v>
      </c>
      <c r="K23" s="133">
        <v>0</v>
      </c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</row>
    <row r="24" spans="1:48" s="29" customFormat="1" ht="15" customHeight="1" x14ac:dyDescent="0.3">
      <c r="A24"/>
      <c r="B24" s="199" t="s">
        <v>16</v>
      </c>
      <c r="C24" s="200"/>
      <c r="D24" s="200"/>
      <c r="E24" s="200"/>
      <c r="F24" s="200"/>
      <c r="G24" s="132">
        <v>0</v>
      </c>
      <c r="H24" s="132">
        <v>0</v>
      </c>
      <c r="I24" s="132">
        <v>0</v>
      </c>
      <c r="J24" s="132">
        <v>0</v>
      </c>
      <c r="K24" s="132">
        <v>0</v>
      </c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/>
      <c r="AP24"/>
      <c r="AQ24"/>
      <c r="AR24"/>
      <c r="AS24"/>
      <c r="AT24"/>
      <c r="AU24"/>
      <c r="AV24"/>
    </row>
    <row r="25" spans="1:48" s="29" customFormat="1" ht="15" customHeight="1" x14ac:dyDescent="0.3">
      <c r="A25"/>
      <c r="B25" s="199" t="s">
        <v>60</v>
      </c>
      <c r="C25" s="200"/>
      <c r="D25" s="200"/>
      <c r="E25" s="200"/>
      <c r="F25" s="200"/>
      <c r="G25" s="132">
        <v>0</v>
      </c>
      <c r="H25" s="132">
        <v>0</v>
      </c>
      <c r="I25" s="132">
        <v>0</v>
      </c>
      <c r="J25" s="132">
        <v>0</v>
      </c>
      <c r="K25" s="132">
        <v>0</v>
      </c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/>
      <c r="AP25"/>
      <c r="AQ25"/>
      <c r="AR25"/>
      <c r="AS25"/>
      <c r="AT25"/>
      <c r="AU25"/>
      <c r="AV25"/>
    </row>
    <row r="26" spans="1:48" s="35" customFormat="1" x14ac:dyDescent="0.3">
      <c r="A26" s="34"/>
      <c r="B26" s="195" t="s">
        <v>62</v>
      </c>
      <c r="C26" s="196"/>
      <c r="D26" s="196"/>
      <c r="E26" s="196"/>
      <c r="F26" s="197"/>
      <c r="G26" s="133">
        <v>0</v>
      </c>
      <c r="H26" s="133">
        <v>0</v>
      </c>
      <c r="I26" s="133">
        <v>0</v>
      </c>
      <c r="J26" s="133">
        <v>0</v>
      </c>
      <c r="K26" s="133">
        <v>0</v>
      </c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34"/>
      <c r="AP26" s="34"/>
      <c r="AQ26" s="34"/>
      <c r="AR26" s="34"/>
      <c r="AS26" s="34"/>
      <c r="AT26" s="34"/>
      <c r="AU26" s="34"/>
      <c r="AV26" s="34"/>
    </row>
    <row r="27" spans="1:48" x14ac:dyDescent="0.3">
      <c r="B27" s="218" t="s">
        <v>63</v>
      </c>
      <c r="C27" s="218"/>
      <c r="D27" s="218"/>
      <c r="E27" s="218"/>
      <c r="F27" s="218"/>
      <c r="G27" s="133">
        <v>0</v>
      </c>
      <c r="H27" s="133">
        <v>0</v>
      </c>
      <c r="I27" s="133">
        <v>0</v>
      </c>
      <c r="J27" s="133">
        <v>0</v>
      </c>
      <c r="K27" s="133">
        <v>0</v>
      </c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</row>
    <row r="28" spans="1:48" x14ac:dyDescent="0.3"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</row>
    <row r="29" spans="1:48" x14ac:dyDescent="0.3">
      <c r="B29" s="25"/>
      <c r="C29" s="25"/>
      <c r="D29" s="25"/>
      <c r="E29" s="25"/>
      <c r="F29" s="25"/>
      <c r="G29" s="25"/>
      <c r="H29" s="25"/>
      <c r="I29" s="25"/>
      <c r="J29" s="25"/>
      <c r="K29" s="27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</row>
    <row r="30" spans="1:48" ht="14.4" customHeight="1" x14ac:dyDescent="0.3">
      <c r="B30" s="191" t="s">
        <v>68</v>
      </c>
      <c r="C30" s="191"/>
      <c r="D30" s="191"/>
      <c r="E30" s="191"/>
      <c r="F30" s="191"/>
      <c r="G30" s="191"/>
      <c r="H30" s="191"/>
      <c r="I30" s="191"/>
      <c r="J30" s="191"/>
      <c r="K30" s="191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</row>
    <row r="31" spans="1:48" ht="15" customHeight="1" x14ac:dyDescent="0.3">
      <c r="B31" s="191" t="s">
        <v>69</v>
      </c>
      <c r="C31" s="191"/>
      <c r="D31" s="191"/>
      <c r="E31" s="191"/>
      <c r="F31" s="191"/>
      <c r="G31" s="191"/>
      <c r="H31" s="191"/>
      <c r="I31" s="191"/>
      <c r="J31" s="191"/>
      <c r="K31" s="191"/>
    </row>
    <row r="32" spans="1:48" ht="15" customHeight="1" x14ac:dyDescent="0.3">
      <c r="B32" s="191" t="s">
        <v>71</v>
      </c>
      <c r="C32" s="191"/>
      <c r="D32" s="191"/>
      <c r="E32" s="191"/>
      <c r="F32" s="191"/>
      <c r="G32" s="191"/>
      <c r="H32" s="191"/>
      <c r="I32" s="191"/>
      <c r="J32" s="191"/>
      <c r="K32" s="191"/>
    </row>
    <row r="33" spans="2:11" ht="15" customHeight="1" x14ac:dyDescent="0.3">
      <c r="B33" s="191" t="s">
        <v>72</v>
      </c>
      <c r="C33" s="191"/>
      <c r="D33" s="191"/>
      <c r="E33" s="191"/>
      <c r="F33" s="191"/>
      <c r="G33" s="191"/>
      <c r="H33" s="191"/>
      <c r="I33" s="191"/>
      <c r="J33" s="191"/>
      <c r="K33" s="191"/>
    </row>
    <row r="34" spans="2:11" ht="36.75" customHeight="1" x14ac:dyDescent="0.3">
      <c r="B34" s="191"/>
      <c r="C34" s="191"/>
      <c r="D34" s="191"/>
      <c r="E34" s="191"/>
      <c r="F34" s="191"/>
      <c r="G34" s="191"/>
      <c r="H34" s="191"/>
      <c r="I34" s="191"/>
      <c r="J34" s="191"/>
      <c r="K34" s="191"/>
    </row>
    <row r="35" spans="2:11" ht="15" customHeight="1" x14ac:dyDescent="0.3">
      <c r="B35" s="208" t="s">
        <v>73</v>
      </c>
      <c r="C35" s="208"/>
      <c r="D35" s="208"/>
      <c r="E35" s="208"/>
      <c r="F35" s="208"/>
      <c r="G35" s="208"/>
      <c r="H35" s="208"/>
      <c r="I35" s="208"/>
      <c r="J35" s="208"/>
      <c r="K35" s="208"/>
    </row>
    <row r="36" spans="2:11" x14ac:dyDescent="0.3">
      <c r="B36" s="208"/>
      <c r="C36" s="208"/>
      <c r="D36" s="208"/>
      <c r="E36" s="208"/>
      <c r="F36" s="208"/>
      <c r="G36" s="208"/>
      <c r="H36" s="208"/>
      <c r="I36" s="208"/>
      <c r="J36" s="208"/>
      <c r="K36" s="208"/>
    </row>
  </sheetData>
  <mergeCells count="32">
    <mergeCell ref="B35:K36"/>
    <mergeCell ref="B33:K34"/>
    <mergeCell ref="B31:K31"/>
    <mergeCell ref="B30:K30"/>
    <mergeCell ref="B1:K1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7:F7"/>
    <mergeCell ref="B32:K32"/>
    <mergeCell ref="B2:K2"/>
    <mergeCell ref="B4:K4"/>
    <mergeCell ref="B6:K6"/>
    <mergeCell ref="B17:K17"/>
    <mergeCell ref="B5:K5"/>
    <mergeCell ref="B3:K3"/>
    <mergeCell ref="B26:F26"/>
    <mergeCell ref="B23:F23"/>
    <mergeCell ref="B18:F18"/>
    <mergeCell ref="B24:F24"/>
    <mergeCell ref="B25:F25"/>
    <mergeCell ref="B19:F19"/>
    <mergeCell ref="B20:F20"/>
    <mergeCell ref="B21:F21"/>
    <mergeCell ref="B15:F15"/>
  </mergeCells>
  <pageMargins left="0.7" right="0.7" top="0.75" bottom="0.75" header="0.3" footer="0.3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8"/>
  <sheetViews>
    <sheetView tabSelected="1" topLeftCell="A212" workbookViewId="0">
      <selection activeCell="A75" sqref="A75:XFD75"/>
    </sheetView>
  </sheetViews>
  <sheetFormatPr defaultRowHeight="14.4" x14ac:dyDescent="0.3"/>
  <cols>
    <col min="1" max="1" width="17.33203125" customWidth="1"/>
    <col min="2" max="2" width="9.109375" bestFit="1" customWidth="1"/>
    <col min="3" max="3" width="65.109375" bestFit="1" customWidth="1"/>
    <col min="4" max="4" width="40.6640625" bestFit="1" customWidth="1"/>
    <col min="5" max="5" width="32" bestFit="1" customWidth="1"/>
    <col min="6" max="6" width="12.5546875" bestFit="1" customWidth="1"/>
    <col min="7" max="10" width="8.88671875" customWidth="1"/>
  </cols>
  <sheetData>
    <row r="1" spans="1:6" s="46" customFormat="1" ht="45.6" customHeight="1" x14ac:dyDescent="0.3">
      <c r="A1" s="252" t="s">
        <v>163</v>
      </c>
      <c r="B1" s="252"/>
      <c r="C1" s="156" t="s">
        <v>164</v>
      </c>
      <c r="D1" s="156" t="s">
        <v>187</v>
      </c>
      <c r="E1" s="157" t="s">
        <v>315</v>
      </c>
      <c r="F1" s="157" t="s">
        <v>316</v>
      </c>
    </row>
    <row r="2" spans="1:6" ht="26.4" customHeight="1" x14ac:dyDescent="0.3">
      <c r="A2" s="158"/>
      <c r="B2" s="158"/>
      <c r="C2" s="158" t="s">
        <v>198</v>
      </c>
      <c r="D2" s="158">
        <v>745774</v>
      </c>
      <c r="E2" s="158">
        <f>E3</f>
        <v>669666.72</v>
      </c>
      <c r="F2" s="159">
        <f t="shared" ref="F2:F9" si="0">E2/D2</f>
        <v>0.89794860105072039</v>
      </c>
    </row>
    <row r="3" spans="1:6" x14ac:dyDescent="0.3">
      <c r="A3" s="160" t="s">
        <v>199</v>
      </c>
      <c r="B3" s="161">
        <v>103</v>
      </c>
      <c r="C3" s="160" t="s">
        <v>200</v>
      </c>
      <c r="D3" s="162">
        <v>745774</v>
      </c>
      <c r="E3" s="162">
        <f>E4</f>
        <v>669666.72</v>
      </c>
      <c r="F3" s="163">
        <f t="shared" si="0"/>
        <v>0.89794860105072039</v>
      </c>
    </row>
    <row r="4" spans="1:6" x14ac:dyDescent="0.3">
      <c r="A4" s="164" t="s">
        <v>201</v>
      </c>
      <c r="B4" s="165">
        <v>10301</v>
      </c>
      <c r="C4" s="164" t="s">
        <v>202</v>
      </c>
      <c r="D4" s="166">
        <v>745774</v>
      </c>
      <c r="E4" s="166">
        <f>E5</f>
        <v>669666.72</v>
      </c>
      <c r="F4" s="167">
        <f t="shared" si="0"/>
        <v>0.89794860105072039</v>
      </c>
    </row>
    <row r="5" spans="1:6" x14ac:dyDescent="0.3">
      <c r="A5" s="168" t="s">
        <v>203</v>
      </c>
      <c r="B5" s="169">
        <v>13498</v>
      </c>
      <c r="C5" s="168" t="s">
        <v>204</v>
      </c>
      <c r="D5" s="170">
        <v>745774</v>
      </c>
      <c r="E5" s="170">
        <f>E6</f>
        <v>669666.72</v>
      </c>
      <c r="F5" s="167">
        <f t="shared" si="0"/>
        <v>0.89794860105072039</v>
      </c>
    </row>
    <row r="6" spans="1:6" x14ac:dyDescent="0.3">
      <c r="A6" s="171" t="s">
        <v>205</v>
      </c>
      <c r="B6" s="172" t="s">
        <v>206</v>
      </c>
      <c r="C6" s="171" t="s">
        <v>207</v>
      </c>
      <c r="D6" s="173">
        <v>745774</v>
      </c>
      <c r="E6" s="173">
        <f>E7+E95+E280+E301</f>
        <v>669666.72</v>
      </c>
      <c r="F6" s="174">
        <f t="shared" si="0"/>
        <v>0.89794860105072039</v>
      </c>
    </row>
    <row r="7" spans="1:6" x14ac:dyDescent="0.3">
      <c r="A7" s="175" t="s">
        <v>208</v>
      </c>
      <c r="B7" s="176">
        <v>3200</v>
      </c>
      <c r="C7" s="175" t="s">
        <v>209</v>
      </c>
      <c r="D7" s="177">
        <v>25522</v>
      </c>
      <c r="E7" s="177">
        <f>E8+E75+E85</f>
        <v>24356.689999999995</v>
      </c>
      <c r="F7" s="178">
        <f t="shared" si="0"/>
        <v>0.95434096073975372</v>
      </c>
    </row>
    <row r="8" spans="1:6" x14ac:dyDescent="0.3">
      <c r="A8" s="175" t="s">
        <v>210</v>
      </c>
      <c r="B8" s="176" t="s">
        <v>211</v>
      </c>
      <c r="C8" s="175" t="s">
        <v>212</v>
      </c>
      <c r="D8" s="177">
        <v>22750</v>
      </c>
      <c r="E8" s="177">
        <f>E9</f>
        <v>22553.079999999998</v>
      </c>
      <c r="F8" s="179">
        <f t="shared" si="0"/>
        <v>0.99134417582417578</v>
      </c>
    </row>
    <row r="9" spans="1:6" x14ac:dyDescent="0.3">
      <c r="A9" s="180" t="s">
        <v>213</v>
      </c>
      <c r="B9" s="181">
        <v>37257</v>
      </c>
      <c r="C9" s="180" t="s">
        <v>214</v>
      </c>
      <c r="D9" s="182">
        <v>22750</v>
      </c>
      <c r="E9" s="182">
        <f>E10+E70</f>
        <v>22553.079999999998</v>
      </c>
      <c r="F9" s="179">
        <f t="shared" si="0"/>
        <v>0.99134417582417578</v>
      </c>
    </row>
    <row r="10" spans="1:6" x14ac:dyDescent="0.3">
      <c r="A10" s="183"/>
      <c r="B10" s="184">
        <v>3</v>
      </c>
      <c r="C10" s="183" t="s">
        <v>4</v>
      </c>
      <c r="D10" s="183">
        <v>22750</v>
      </c>
      <c r="E10" s="183">
        <f>E11+E66</f>
        <v>21623.079999999998</v>
      </c>
      <c r="F10" s="185">
        <f t="shared" ref="F10:F11" si="1">E10/D10</f>
        <v>0.95046505494505484</v>
      </c>
    </row>
    <row r="11" spans="1:6" x14ac:dyDescent="0.3">
      <c r="A11" s="186"/>
      <c r="B11" s="186">
        <v>32</v>
      </c>
      <c r="C11" s="186" t="s">
        <v>11</v>
      </c>
      <c r="D11" s="183">
        <v>22425</v>
      </c>
      <c r="E11" s="183">
        <f>E12+E20+E38+E61</f>
        <v>21398.239999999998</v>
      </c>
      <c r="F11" s="185">
        <f t="shared" si="1"/>
        <v>0.95421360089186169</v>
      </c>
    </row>
    <row r="12" spans="1:6" x14ac:dyDescent="0.3">
      <c r="A12" s="186"/>
      <c r="B12" s="186">
        <v>321</v>
      </c>
      <c r="C12" s="186" t="s">
        <v>37</v>
      </c>
      <c r="D12" s="183">
        <v>5537</v>
      </c>
      <c r="E12" s="183">
        <f>E13+E18</f>
        <v>5107.91</v>
      </c>
      <c r="F12" s="185">
        <f>E12/D12</f>
        <v>0.9225049665884052</v>
      </c>
    </row>
    <row r="13" spans="1:6" x14ac:dyDescent="0.3">
      <c r="A13" s="186"/>
      <c r="B13" s="186">
        <v>3211</v>
      </c>
      <c r="C13" s="186" t="s">
        <v>38</v>
      </c>
      <c r="D13" s="183">
        <v>4969</v>
      </c>
      <c r="E13" s="183">
        <f>SUM(E14:E17)</f>
        <v>4569.91</v>
      </c>
      <c r="F13" s="185">
        <f>E13/D13</f>
        <v>0.91968404105453816</v>
      </c>
    </row>
    <row r="14" spans="1:6" x14ac:dyDescent="0.3">
      <c r="A14" s="186"/>
      <c r="B14" s="186">
        <v>32111</v>
      </c>
      <c r="C14" s="186" t="s">
        <v>215</v>
      </c>
      <c r="D14" s="183">
        <v>1571</v>
      </c>
      <c r="E14" s="183">
        <v>1218</v>
      </c>
      <c r="F14" s="185">
        <f>E14/D14</f>
        <v>0.77530235518777846</v>
      </c>
    </row>
    <row r="15" spans="1:6" x14ac:dyDescent="0.3">
      <c r="A15" s="186"/>
      <c r="B15" s="186">
        <v>32113</v>
      </c>
      <c r="C15" s="186" t="s">
        <v>216</v>
      </c>
      <c r="D15" s="183">
        <v>1725</v>
      </c>
      <c r="E15" s="183">
        <v>1670.15</v>
      </c>
      <c r="F15" s="185">
        <f t="shared" ref="F15:F19" si="2">E15/D15</f>
        <v>0.96820289855072472</v>
      </c>
    </row>
    <row r="16" spans="1:6" x14ac:dyDescent="0.3">
      <c r="A16" s="186"/>
      <c r="B16" s="186">
        <v>32115</v>
      </c>
      <c r="C16" s="186" t="s">
        <v>217</v>
      </c>
      <c r="D16" s="183">
        <v>1554</v>
      </c>
      <c r="E16" s="183">
        <v>1612.56</v>
      </c>
      <c r="F16" s="185">
        <f t="shared" si="2"/>
        <v>1.0376833976833977</v>
      </c>
    </row>
    <row r="17" spans="1:6" x14ac:dyDescent="0.3">
      <c r="A17" s="186"/>
      <c r="B17" s="186">
        <v>32119</v>
      </c>
      <c r="C17" s="186" t="s">
        <v>218</v>
      </c>
      <c r="D17" s="183">
        <v>119</v>
      </c>
      <c r="E17" s="183">
        <v>69.2</v>
      </c>
      <c r="F17" s="185">
        <f t="shared" si="2"/>
        <v>0.58151260504201685</v>
      </c>
    </row>
    <row r="18" spans="1:6" x14ac:dyDescent="0.3">
      <c r="A18" s="186"/>
      <c r="B18" s="186">
        <v>3213</v>
      </c>
      <c r="C18" s="186" t="s">
        <v>93</v>
      </c>
      <c r="D18" s="183">
        <v>568</v>
      </c>
      <c r="E18" s="183">
        <f>E19</f>
        <v>538</v>
      </c>
      <c r="F18" s="185">
        <f t="shared" si="2"/>
        <v>0.94718309859154926</v>
      </c>
    </row>
    <row r="19" spans="1:6" x14ac:dyDescent="0.3">
      <c r="A19" s="186"/>
      <c r="B19" s="186">
        <v>32131</v>
      </c>
      <c r="C19" s="186" t="s">
        <v>219</v>
      </c>
      <c r="D19" s="183">
        <v>568</v>
      </c>
      <c r="E19" s="183">
        <v>538</v>
      </c>
      <c r="F19" s="185">
        <f t="shared" si="2"/>
        <v>0.94718309859154926</v>
      </c>
    </row>
    <row r="20" spans="1:6" x14ac:dyDescent="0.3">
      <c r="A20" s="186"/>
      <c r="B20" s="186">
        <v>322</v>
      </c>
      <c r="C20" s="186" t="s">
        <v>96</v>
      </c>
      <c r="D20" s="183">
        <v>7337</v>
      </c>
      <c r="E20" s="183">
        <f>E21+E27+E30+E34+E36</f>
        <v>7041.49</v>
      </c>
      <c r="F20" s="185">
        <f>E20/D20</f>
        <v>0.95972332015810269</v>
      </c>
    </row>
    <row r="21" spans="1:6" x14ac:dyDescent="0.3">
      <c r="A21" s="186"/>
      <c r="B21" s="186">
        <v>3221</v>
      </c>
      <c r="C21" s="186" t="s">
        <v>98</v>
      </c>
      <c r="D21" s="183">
        <v>3157</v>
      </c>
      <c r="E21" s="183">
        <f>SUM(E22:E26)</f>
        <v>3059.5899999999997</v>
      </c>
      <c r="F21" s="185">
        <f>E21/D21</f>
        <v>0.96914475768134289</v>
      </c>
    </row>
    <row r="22" spans="1:6" x14ac:dyDescent="0.3">
      <c r="A22" s="186"/>
      <c r="B22" s="186">
        <v>32211</v>
      </c>
      <c r="C22" s="186" t="s">
        <v>220</v>
      </c>
      <c r="D22" s="183">
        <v>1214</v>
      </c>
      <c r="E22" s="183">
        <v>1248.24</v>
      </c>
      <c r="F22" s="185">
        <f t="shared" ref="F22:F26" si="3">E22/D22</f>
        <v>1.0282042833607907</v>
      </c>
    </row>
    <row r="23" spans="1:6" x14ac:dyDescent="0.3">
      <c r="A23" s="186"/>
      <c r="B23" s="186">
        <v>32212</v>
      </c>
      <c r="C23" s="186" t="s">
        <v>221</v>
      </c>
      <c r="D23" s="183">
        <v>210</v>
      </c>
      <c r="E23" s="183">
        <v>210</v>
      </c>
      <c r="F23" s="185">
        <f t="shared" si="3"/>
        <v>1</v>
      </c>
    </row>
    <row r="24" spans="1:6" x14ac:dyDescent="0.3">
      <c r="A24" s="186"/>
      <c r="B24" s="186">
        <v>32214</v>
      </c>
      <c r="C24" s="186" t="s">
        <v>222</v>
      </c>
      <c r="D24" s="183">
        <v>644</v>
      </c>
      <c r="E24" s="183">
        <v>515.82000000000005</v>
      </c>
      <c r="F24" s="185">
        <f t="shared" si="3"/>
        <v>0.80096273291925468</v>
      </c>
    </row>
    <row r="25" spans="1:6" x14ac:dyDescent="0.3">
      <c r="A25" s="186"/>
      <c r="B25" s="186">
        <v>32216</v>
      </c>
      <c r="C25" s="186" t="s">
        <v>223</v>
      </c>
      <c r="D25" s="183">
        <v>1025</v>
      </c>
      <c r="E25" s="183">
        <v>1022.47</v>
      </c>
      <c r="F25" s="185">
        <f t="shared" si="3"/>
        <v>0.99753170731707319</v>
      </c>
    </row>
    <row r="26" spans="1:6" x14ac:dyDescent="0.3">
      <c r="A26" s="186"/>
      <c r="B26" s="186">
        <v>32219</v>
      </c>
      <c r="C26" s="186" t="s">
        <v>224</v>
      </c>
      <c r="D26" s="183">
        <v>64</v>
      </c>
      <c r="E26" s="183">
        <v>63.06</v>
      </c>
      <c r="F26" s="185">
        <f t="shared" si="3"/>
        <v>0.98531250000000004</v>
      </c>
    </row>
    <row r="27" spans="1:6" x14ac:dyDescent="0.3">
      <c r="A27" s="186"/>
      <c r="B27" s="186">
        <v>3223</v>
      </c>
      <c r="C27" s="186" t="s">
        <v>102</v>
      </c>
      <c r="D27" s="183">
        <v>2962</v>
      </c>
      <c r="E27" s="183">
        <f>E28+E29</f>
        <v>2728.88</v>
      </c>
      <c r="F27" s="185">
        <f>E27/D27</f>
        <v>0.92129642133693457</v>
      </c>
    </row>
    <row r="28" spans="1:6" x14ac:dyDescent="0.3">
      <c r="A28" s="186"/>
      <c r="B28" s="186">
        <v>32231</v>
      </c>
      <c r="C28" s="186" t="s">
        <v>225</v>
      </c>
      <c r="D28" s="183">
        <v>2954</v>
      </c>
      <c r="E28" s="183">
        <v>2720.9</v>
      </c>
      <c r="F28" s="185">
        <f t="shared" ref="F28:F29" si="4">E28/D28</f>
        <v>0.92109004739336497</v>
      </c>
    </row>
    <row r="29" spans="1:6" x14ac:dyDescent="0.3">
      <c r="A29" s="186"/>
      <c r="B29" s="186">
        <v>32234</v>
      </c>
      <c r="C29" s="186" t="s">
        <v>226</v>
      </c>
      <c r="D29" s="183">
        <v>8</v>
      </c>
      <c r="E29" s="183">
        <v>7.98</v>
      </c>
      <c r="F29" s="185">
        <f t="shared" si="4"/>
        <v>0.99750000000000005</v>
      </c>
    </row>
    <row r="30" spans="1:6" x14ac:dyDescent="0.3">
      <c r="A30" s="186"/>
      <c r="B30" s="186">
        <v>3224</v>
      </c>
      <c r="C30" s="186" t="s">
        <v>104</v>
      </c>
      <c r="D30" s="183">
        <v>751</v>
      </c>
      <c r="E30" s="183">
        <f>SUM(E31:E33)</f>
        <v>818.06000000000006</v>
      </c>
      <c r="F30" s="185">
        <f>E30/D30</f>
        <v>1.0892942743009322</v>
      </c>
    </row>
    <row r="31" spans="1:6" x14ac:dyDescent="0.3">
      <c r="A31" s="186"/>
      <c r="B31" s="186">
        <v>32241</v>
      </c>
      <c r="C31" s="186" t="s">
        <v>227</v>
      </c>
      <c r="D31" s="183">
        <v>364</v>
      </c>
      <c r="E31" s="183">
        <v>286.45</v>
      </c>
      <c r="F31" s="185">
        <f>E31/D31</f>
        <v>0.78695054945054943</v>
      </c>
    </row>
    <row r="32" spans="1:6" x14ac:dyDescent="0.3">
      <c r="A32" s="186"/>
      <c r="B32" s="186">
        <v>32242</v>
      </c>
      <c r="C32" s="186" t="s">
        <v>228</v>
      </c>
      <c r="D32" s="183">
        <v>226</v>
      </c>
      <c r="E32" s="183">
        <v>363.75</v>
      </c>
      <c r="F32" s="185">
        <f t="shared" ref="F32:F33" si="5">E32/D32</f>
        <v>1.6095132743362832</v>
      </c>
    </row>
    <row r="33" spans="1:6" x14ac:dyDescent="0.3">
      <c r="A33" s="186"/>
      <c r="B33" s="186">
        <v>32244</v>
      </c>
      <c r="C33" s="186" t="s">
        <v>229</v>
      </c>
      <c r="D33" s="183">
        <v>161</v>
      </c>
      <c r="E33" s="183">
        <v>167.86</v>
      </c>
      <c r="F33" s="185">
        <f t="shared" si="5"/>
        <v>1.0426086956521741</v>
      </c>
    </row>
    <row r="34" spans="1:6" x14ac:dyDescent="0.3">
      <c r="A34" s="186"/>
      <c r="B34" s="186">
        <v>3225</v>
      </c>
      <c r="C34" s="186" t="s">
        <v>230</v>
      </c>
      <c r="D34" s="183">
        <v>400</v>
      </c>
      <c r="E34" s="183">
        <v>434.96</v>
      </c>
      <c r="F34" s="185">
        <v>108.74</v>
      </c>
    </row>
    <row r="35" spans="1:6" x14ac:dyDescent="0.3">
      <c r="A35" s="186"/>
      <c r="B35" s="186">
        <v>32251</v>
      </c>
      <c r="C35" s="186" t="s">
        <v>231</v>
      </c>
      <c r="D35" s="183">
        <v>400</v>
      </c>
      <c r="E35" s="183">
        <v>434.96</v>
      </c>
      <c r="F35" s="185">
        <v>108.74</v>
      </c>
    </row>
    <row r="36" spans="1:6" x14ac:dyDescent="0.3">
      <c r="A36" s="186"/>
      <c r="B36" s="186">
        <v>3227</v>
      </c>
      <c r="C36" s="186" t="s">
        <v>108</v>
      </c>
      <c r="D36" s="183">
        <v>67</v>
      </c>
      <c r="E36" s="183">
        <v>0</v>
      </c>
      <c r="F36" s="185">
        <v>0</v>
      </c>
    </row>
    <row r="37" spans="1:6" x14ac:dyDescent="0.3">
      <c r="A37" s="186"/>
      <c r="B37" s="186">
        <v>32271</v>
      </c>
      <c r="C37" s="186" t="s">
        <v>108</v>
      </c>
      <c r="D37" s="183">
        <v>67</v>
      </c>
      <c r="E37" s="183">
        <v>0</v>
      </c>
      <c r="F37" s="185">
        <v>0</v>
      </c>
    </row>
    <row r="38" spans="1:6" x14ac:dyDescent="0.3">
      <c r="A38" s="186"/>
      <c r="B38" s="186">
        <v>323</v>
      </c>
      <c r="C38" s="186" t="s">
        <v>109</v>
      </c>
      <c r="D38" s="183">
        <v>8380</v>
      </c>
      <c r="E38" s="183">
        <f>E39+E42+E45+E47+E51+E53+E55+E59</f>
        <v>8009.83</v>
      </c>
      <c r="F38" s="185">
        <f>E38/D38</f>
        <v>0.95582696897374697</v>
      </c>
    </row>
    <row r="39" spans="1:6" x14ac:dyDescent="0.3">
      <c r="A39" s="186"/>
      <c r="B39" s="186">
        <v>3231</v>
      </c>
      <c r="C39" s="186" t="s">
        <v>232</v>
      </c>
      <c r="D39" s="183">
        <v>883</v>
      </c>
      <c r="E39" s="183">
        <f>E40+E41</f>
        <v>729.92</v>
      </c>
      <c r="F39" s="185">
        <f>E39/D39</f>
        <v>0.82663646659116641</v>
      </c>
    </row>
    <row r="40" spans="1:6" x14ac:dyDescent="0.3">
      <c r="A40" s="186"/>
      <c r="B40" s="186">
        <v>32311</v>
      </c>
      <c r="C40" s="186" t="s">
        <v>233</v>
      </c>
      <c r="D40" s="183">
        <v>704</v>
      </c>
      <c r="E40" s="183">
        <v>619</v>
      </c>
      <c r="F40" s="185">
        <f t="shared" ref="F40:F41" si="6">E40/D40</f>
        <v>0.87926136363636365</v>
      </c>
    </row>
    <row r="41" spans="1:6" x14ac:dyDescent="0.3">
      <c r="A41" s="186"/>
      <c r="B41" s="186">
        <v>32313</v>
      </c>
      <c r="C41" s="186" t="s">
        <v>234</v>
      </c>
      <c r="D41" s="183">
        <v>179</v>
      </c>
      <c r="E41" s="183">
        <v>110.92</v>
      </c>
      <c r="F41" s="185">
        <f t="shared" si="6"/>
        <v>0.61966480446927374</v>
      </c>
    </row>
    <row r="42" spans="1:6" x14ac:dyDescent="0.3">
      <c r="A42" s="186"/>
      <c r="B42" s="186">
        <v>3232</v>
      </c>
      <c r="C42" s="186" t="s">
        <v>235</v>
      </c>
      <c r="D42" s="183">
        <v>1001</v>
      </c>
      <c r="E42" s="183">
        <f>E44</f>
        <v>918.06</v>
      </c>
      <c r="F42" s="185">
        <f>E42/D42</f>
        <v>0.91714285714285704</v>
      </c>
    </row>
    <row r="43" spans="1:6" x14ac:dyDescent="0.3">
      <c r="A43" s="186"/>
      <c r="B43" s="186">
        <v>32321</v>
      </c>
      <c r="C43" s="186" t="s">
        <v>236</v>
      </c>
      <c r="D43" s="183">
        <v>150</v>
      </c>
      <c r="E43" s="183">
        <v>0</v>
      </c>
      <c r="F43" s="185">
        <f t="shared" ref="F43:F44" si="7">E43/D43</f>
        <v>0</v>
      </c>
    </row>
    <row r="44" spans="1:6" x14ac:dyDescent="0.3">
      <c r="A44" s="186"/>
      <c r="B44" s="186">
        <v>32322</v>
      </c>
      <c r="C44" s="186" t="s">
        <v>237</v>
      </c>
      <c r="D44" s="183">
        <v>851</v>
      </c>
      <c r="E44" s="183">
        <v>918.06</v>
      </c>
      <c r="F44" s="185">
        <f t="shared" si="7"/>
        <v>1.0788014101057579</v>
      </c>
    </row>
    <row r="45" spans="1:6" x14ac:dyDescent="0.3">
      <c r="A45" s="186"/>
      <c r="B45" s="186">
        <v>3233</v>
      </c>
      <c r="C45" s="186" t="s">
        <v>144</v>
      </c>
      <c r="D45" s="183">
        <v>200</v>
      </c>
      <c r="E45" s="183">
        <v>716.75</v>
      </c>
      <c r="F45" s="185">
        <v>358.38</v>
      </c>
    </row>
    <row r="46" spans="1:6" x14ac:dyDescent="0.3">
      <c r="A46" s="186"/>
      <c r="B46" s="186">
        <v>32339</v>
      </c>
      <c r="C46" s="186" t="s">
        <v>238</v>
      </c>
      <c r="D46" s="183">
        <v>200</v>
      </c>
      <c r="E46" s="183">
        <v>716.75</v>
      </c>
      <c r="F46" s="185">
        <v>358.38</v>
      </c>
    </row>
    <row r="47" spans="1:6" x14ac:dyDescent="0.3">
      <c r="A47" s="186"/>
      <c r="B47" s="186">
        <v>3234</v>
      </c>
      <c r="C47" s="186" t="s">
        <v>115</v>
      </c>
      <c r="D47" s="183">
        <v>1163</v>
      </c>
      <c r="E47" s="183">
        <f>SUM(E48:E50)</f>
        <v>964.7</v>
      </c>
      <c r="F47" s="185">
        <f>E47/D47</f>
        <v>0.82949269131556325</v>
      </c>
    </row>
    <row r="48" spans="1:6" x14ac:dyDescent="0.3">
      <c r="A48" s="186"/>
      <c r="B48" s="186">
        <v>32341</v>
      </c>
      <c r="C48" s="186" t="s">
        <v>239</v>
      </c>
      <c r="D48" s="183">
        <v>450</v>
      </c>
      <c r="E48" s="183">
        <v>365.82</v>
      </c>
      <c r="F48" s="185">
        <f t="shared" ref="F48:F49" si="8">E48/D48</f>
        <v>0.81293333333333329</v>
      </c>
    </row>
    <row r="49" spans="1:6" x14ac:dyDescent="0.3">
      <c r="A49" s="186"/>
      <c r="B49" s="186">
        <v>32342</v>
      </c>
      <c r="C49" s="186" t="s">
        <v>240</v>
      </c>
      <c r="D49" s="183">
        <v>614</v>
      </c>
      <c r="E49" s="183">
        <v>550.16</v>
      </c>
      <c r="F49" s="185">
        <f t="shared" si="8"/>
        <v>0.89602605863192175</v>
      </c>
    </row>
    <row r="50" spans="1:6" x14ac:dyDescent="0.3">
      <c r="A50" s="186"/>
      <c r="B50" s="186">
        <v>32349</v>
      </c>
      <c r="C50" s="186" t="s">
        <v>241</v>
      </c>
      <c r="D50" s="183">
        <v>99</v>
      </c>
      <c r="E50" s="183">
        <v>48.72</v>
      </c>
      <c r="F50" s="185">
        <f>E50/D50</f>
        <v>0.49212121212121213</v>
      </c>
    </row>
    <row r="51" spans="1:6" x14ac:dyDescent="0.3">
      <c r="A51" s="186"/>
      <c r="B51" s="186">
        <v>3236</v>
      </c>
      <c r="C51" s="186" t="s">
        <v>117</v>
      </c>
      <c r="D51" s="183">
        <v>1115</v>
      </c>
      <c r="E51" s="183">
        <v>1114.8900000000001</v>
      </c>
      <c r="F51" s="185">
        <f t="shared" ref="F51:F54" si="9">E51/D51</f>
        <v>0.99990134529147989</v>
      </c>
    </row>
    <row r="52" spans="1:6" x14ac:dyDescent="0.3">
      <c r="A52" s="186"/>
      <c r="B52" s="186">
        <v>32361</v>
      </c>
      <c r="C52" s="186" t="s">
        <v>242</v>
      </c>
      <c r="D52" s="183">
        <v>1115</v>
      </c>
      <c r="E52" s="183">
        <v>1114.8900000000001</v>
      </c>
      <c r="F52" s="185">
        <f t="shared" si="9"/>
        <v>0.99990134529147989</v>
      </c>
    </row>
    <row r="53" spans="1:6" x14ac:dyDescent="0.3">
      <c r="A53" s="186"/>
      <c r="B53" s="186">
        <v>3237</v>
      </c>
      <c r="C53" s="186" t="s">
        <v>119</v>
      </c>
      <c r="D53" s="183">
        <v>213</v>
      </c>
      <c r="E53" s="183">
        <v>125</v>
      </c>
      <c r="F53" s="185">
        <f t="shared" si="9"/>
        <v>0.58685446009389675</v>
      </c>
    </row>
    <row r="54" spans="1:6" x14ac:dyDescent="0.3">
      <c r="A54" s="186"/>
      <c r="B54" s="186">
        <v>32379</v>
      </c>
      <c r="C54" s="186" t="s">
        <v>243</v>
      </c>
      <c r="D54" s="183">
        <v>213</v>
      </c>
      <c r="E54" s="183">
        <v>125</v>
      </c>
      <c r="F54" s="185">
        <f t="shared" si="9"/>
        <v>0.58685446009389675</v>
      </c>
    </row>
    <row r="55" spans="1:6" x14ac:dyDescent="0.3">
      <c r="A55" s="186"/>
      <c r="B55" s="186">
        <v>3238</v>
      </c>
      <c r="C55" s="186" t="s">
        <v>121</v>
      </c>
      <c r="D55" s="183">
        <v>1972</v>
      </c>
      <c r="E55" s="183">
        <f>SUM(E56:E58)</f>
        <v>1696.66</v>
      </c>
      <c r="F55" s="185">
        <f>E55/D55</f>
        <v>0.8603752535496958</v>
      </c>
    </row>
    <row r="56" spans="1:6" x14ac:dyDescent="0.3">
      <c r="A56" s="186"/>
      <c r="B56" s="186">
        <v>32381</v>
      </c>
      <c r="C56" s="186" t="s">
        <v>244</v>
      </c>
      <c r="D56" s="183">
        <v>1630</v>
      </c>
      <c r="E56" s="183">
        <v>1545</v>
      </c>
      <c r="F56" s="185">
        <f t="shared" ref="F56:F58" si="10">E56/D56</f>
        <v>0.94785276073619629</v>
      </c>
    </row>
    <row r="57" spans="1:6" x14ac:dyDescent="0.3">
      <c r="A57" s="186"/>
      <c r="B57" s="186">
        <v>32382</v>
      </c>
      <c r="C57" s="186" t="s">
        <v>245</v>
      </c>
      <c r="D57" s="183">
        <v>150</v>
      </c>
      <c r="E57" s="183">
        <v>0</v>
      </c>
      <c r="F57" s="185">
        <f t="shared" si="10"/>
        <v>0</v>
      </c>
    </row>
    <row r="58" spans="1:6" x14ac:dyDescent="0.3">
      <c r="A58" s="186"/>
      <c r="B58" s="186">
        <v>32389</v>
      </c>
      <c r="C58" s="186" t="s">
        <v>246</v>
      </c>
      <c r="D58" s="183">
        <v>192</v>
      </c>
      <c r="E58" s="183">
        <v>151.66</v>
      </c>
      <c r="F58" s="185">
        <f t="shared" si="10"/>
        <v>0.78989583333333335</v>
      </c>
    </row>
    <row r="59" spans="1:6" x14ac:dyDescent="0.3">
      <c r="A59" s="186"/>
      <c r="B59" s="186">
        <v>3239</v>
      </c>
      <c r="C59" s="186" t="s">
        <v>137</v>
      </c>
      <c r="D59" s="183">
        <v>1833</v>
      </c>
      <c r="E59" s="183">
        <v>1743.85</v>
      </c>
      <c r="F59" s="185">
        <f t="shared" ref="F59:F66" si="11">E59/D59</f>
        <v>0.95136388434260766</v>
      </c>
    </row>
    <row r="60" spans="1:6" x14ac:dyDescent="0.3">
      <c r="A60" s="186"/>
      <c r="B60" s="186">
        <v>32399</v>
      </c>
      <c r="C60" s="186" t="s">
        <v>247</v>
      </c>
      <c r="D60" s="183">
        <v>1833</v>
      </c>
      <c r="E60" s="183">
        <v>1743.85</v>
      </c>
      <c r="F60" s="185">
        <f t="shared" si="11"/>
        <v>0.95136388434260766</v>
      </c>
    </row>
    <row r="61" spans="1:6" x14ac:dyDescent="0.3">
      <c r="A61" s="186"/>
      <c r="B61" s="186">
        <v>329</v>
      </c>
      <c r="C61" s="186" t="s">
        <v>122</v>
      </c>
      <c r="D61" s="183">
        <v>1171</v>
      </c>
      <c r="E61" s="183">
        <f>E62+E64</f>
        <v>1239.01</v>
      </c>
      <c r="F61" s="185">
        <f t="shared" si="11"/>
        <v>1.0580785653287788</v>
      </c>
    </row>
    <row r="62" spans="1:6" x14ac:dyDescent="0.3">
      <c r="A62" s="186"/>
      <c r="B62" s="186">
        <v>3294</v>
      </c>
      <c r="C62" s="186" t="s">
        <v>142</v>
      </c>
      <c r="D62" s="183">
        <v>400</v>
      </c>
      <c r="E62" s="183">
        <v>220</v>
      </c>
      <c r="F62" s="185">
        <f t="shared" si="11"/>
        <v>0.55000000000000004</v>
      </c>
    </row>
    <row r="63" spans="1:6" x14ac:dyDescent="0.3">
      <c r="A63" s="186"/>
      <c r="B63" s="186">
        <v>32941</v>
      </c>
      <c r="C63" s="186" t="s">
        <v>248</v>
      </c>
      <c r="D63" s="183">
        <v>400</v>
      </c>
      <c r="E63" s="183">
        <v>220</v>
      </c>
      <c r="F63" s="185">
        <f t="shared" si="11"/>
        <v>0.55000000000000004</v>
      </c>
    </row>
    <row r="64" spans="1:6" x14ac:dyDescent="0.3">
      <c r="A64" s="186"/>
      <c r="B64" s="186">
        <v>3299</v>
      </c>
      <c r="C64" s="186" t="s">
        <v>122</v>
      </c>
      <c r="D64" s="183">
        <v>771</v>
      </c>
      <c r="E64" s="183">
        <v>1019.01</v>
      </c>
      <c r="F64" s="185">
        <f t="shared" si="11"/>
        <v>1.3216731517509728</v>
      </c>
    </row>
    <row r="65" spans="1:6" x14ac:dyDescent="0.3">
      <c r="A65" s="186"/>
      <c r="B65" s="186">
        <v>32999</v>
      </c>
      <c r="C65" s="186" t="s">
        <v>122</v>
      </c>
      <c r="D65" s="183">
        <v>771</v>
      </c>
      <c r="E65" s="183">
        <v>1019.01</v>
      </c>
      <c r="F65" s="185">
        <f t="shared" si="11"/>
        <v>1.3216731517509728</v>
      </c>
    </row>
    <row r="66" spans="1:6" x14ac:dyDescent="0.3">
      <c r="A66" s="186"/>
      <c r="B66" s="186">
        <v>34</v>
      </c>
      <c r="C66" s="186" t="s">
        <v>128</v>
      </c>
      <c r="D66" s="183">
        <v>325</v>
      </c>
      <c r="E66" s="183">
        <v>224.84</v>
      </c>
      <c r="F66" s="185">
        <f t="shared" si="11"/>
        <v>0.69181538461538461</v>
      </c>
    </row>
    <row r="67" spans="1:6" x14ac:dyDescent="0.3">
      <c r="A67" s="186"/>
      <c r="B67" s="186">
        <v>343</v>
      </c>
      <c r="C67" s="186" t="s">
        <v>129</v>
      </c>
      <c r="D67" s="183">
        <v>325</v>
      </c>
      <c r="E67" s="183">
        <v>224.84</v>
      </c>
      <c r="F67" s="185">
        <f t="shared" ref="F67:F69" si="12">E67/D67</f>
        <v>0.69181538461538461</v>
      </c>
    </row>
    <row r="68" spans="1:6" x14ac:dyDescent="0.3">
      <c r="A68" s="186"/>
      <c r="B68" s="186">
        <v>3431</v>
      </c>
      <c r="C68" s="186" t="s">
        <v>138</v>
      </c>
      <c r="D68" s="183">
        <v>325</v>
      </c>
      <c r="E68" s="183">
        <v>224.84</v>
      </c>
      <c r="F68" s="185">
        <f t="shared" si="12"/>
        <v>0.69181538461538461</v>
      </c>
    </row>
    <row r="69" spans="1:6" x14ac:dyDescent="0.3">
      <c r="A69" s="186"/>
      <c r="B69" s="186">
        <v>34311</v>
      </c>
      <c r="C69" s="186" t="s">
        <v>249</v>
      </c>
      <c r="D69" s="183">
        <v>325</v>
      </c>
      <c r="E69" s="183">
        <v>224.84</v>
      </c>
      <c r="F69" s="185">
        <f t="shared" si="12"/>
        <v>0.69181538461538461</v>
      </c>
    </row>
    <row r="70" spans="1:6" x14ac:dyDescent="0.3">
      <c r="A70" s="183"/>
      <c r="B70" s="183">
        <v>4</v>
      </c>
      <c r="C70" s="183" t="s">
        <v>6</v>
      </c>
      <c r="D70" s="183">
        <v>0</v>
      </c>
      <c r="E70" s="183">
        <v>930</v>
      </c>
      <c r="F70" s="185">
        <v>0</v>
      </c>
    </row>
    <row r="71" spans="1:6" x14ac:dyDescent="0.3">
      <c r="A71" s="186"/>
      <c r="B71" s="186">
        <v>42</v>
      </c>
      <c r="C71" s="186" t="s">
        <v>132</v>
      </c>
      <c r="D71" s="183">
        <v>0</v>
      </c>
      <c r="E71" s="183">
        <v>930</v>
      </c>
      <c r="F71" s="185">
        <v>0</v>
      </c>
    </row>
    <row r="72" spans="1:6" x14ac:dyDescent="0.3">
      <c r="A72" s="186"/>
      <c r="B72" s="186">
        <v>422</v>
      </c>
      <c r="C72" s="186" t="s">
        <v>133</v>
      </c>
      <c r="D72" s="183">
        <v>0</v>
      </c>
      <c r="E72" s="183">
        <v>930</v>
      </c>
      <c r="F72" s="185">
        <v>0</v>
      </c>
    </row>
    <row r="73" spans="1:6" x14ac:dyDescent="0.3">
      <c r="A73" s="186"/>
      <c r="B73" s="186">
        <v>4223</v>
      </c>
      <c r="C73" s="186" t="s">
        <v>188</v>
      </c>
      <c r="D73" s="183">
        <v>0</v>
      </c>
      <c r="E73" s="183">
        <v>930</v>
      </c>
      <c r="F73" s="185">
        <v>0</v>
      </c>
    </row>
    <row r="74" spans="1:6" x14ac:dyDescent="0.3">
      <c r="A74" s="186"/>
      <c r="B74" s="186">
        <v>42231</v>
      </c>
      <c r="C74" s="186" t="s">
        <v>250</v>
      </c>
      <c r="D74" s="183">
        <v>0</v>
      </c>
      <c r="E74" s="183">
        <v>930</v>
      </c>
      <c r="F74" s="185">
        <v>0</v>
      </c>
    </row>
    <row r="75" spans="1:6" x14ac:dyDescent="0.3">
      <c r="A75" s="175" t="s">
        <v>251</v>
      </c>
      <c r="B75" s="175" t="s">
        <v>252</v>
      </c>
      <c r="C75" s="175" t="s">
        <v>253</v>
      </c>
      <c r="D75" s="175">
        <v>2100</v>
      </c>
      <c r="E75" s="175">
        <f>E77</f>
        <v>1132.3499999999999</v>
      </c>
      <c r="F75" s="187">
        <f>E75/D75</f>
        <v>0.53921428571428565</v>
      </c>
    </row>
    <row r="76" spans="1:6" x14ac:dyDescent="0.3">
      <c r="A76" s="180" t="s">
        <v>213</v>
      </c>
      <c r="B76" s="180">
        <v>37257</v>
      </c>
      <c r="C76" s="180" t="s">
        <v>214</v>
      </c>
      <c r="D76" s="180">
        <v>2100</v>
      </c>
      <c r="E76" s="180">
        <f>E77</f>
        <v>1132.3499999999999</v>
      </c>
      <c r="F76" s="187">
        <f>E76/D76</f>
        <v>0.53921428571428565</v>
      </c>
    </row>
    <row r="77" spans="1:6" x14ac:dyDescent="0.3">
      <c r="A77" s="183"/>
      <c r="B77" s="188">
        <v>4</v>
      </c>
      <c r="C77" s="183" t="s">
        <v>6</v>
      </c>
      <c r="D77" s="183">
        <v>2100</v>
      </c>
      <c r="E77" s="183">
        <f>E78</f>
        <v>1132.3499999999999</v>
      </c>
      <c r="F77" s="185">
        <f>E77/D77</f>
        <v>0.53921428571428565</v>
      </c>
    </row>
    <row r="78" spans="1:6" x14ac:dyDescent="0.3">
      <c r="A78" s="186"/>
      <c r="B78" s="186">
        <v>42</v>
      </c>
      <c r="C78" s="186" t="s">
        <v>132</v>
      </c>
      <c r="D78" s="183">
        <v>2100</v>
      </c>
      <c r="E78" s="183">
        <f>E79</f>
        <v>1132.3499999999999</v>
      </c>
      <c r="F78" s="185">
        <f t="shared" ref="F78:F84" si="13">E78/D78</f>
        <v>0.53921428571428565</v>
      </c>
    </row>
    <row r="79" spans="1:6" x14ac:dyDescent="0.3">
      <c r="A79" s="186"/>
      <c r="B79" s="186">
        <v>422</v>
      </c>
      <c r="C79" s="186" t="s">
        <v>133</v>
      </c>
      <c r="D79" s="183">
        <v>2100</v>
      </c>
      <c r="E79" s="183">
        <f>E80+E83</f>
        <v>1132.3499999999999</v>
      </c>
      <c r="F79" s="185">
        <f t="shared" si="13"/>
        <v>0.53921428571428565</v>
      </c>
    </row>
    <row r="80" spans="1:6" x14ac:dyDescent="0.3">
      <c r="A80" s="186"/>
      <c r="B80" s="186">
        <v>4221</v>
      </c>
      <c r="C80" s="186" t="s">
        <v>134</v>
      </c>
      <c r="D80" s="183">
        <v>1990</v>
      </c>
      <c r="E80" s="183">
        <f>E81+E82</f>
        <v>1022.8499999999999</v>
      </c>
      <c r="F80" s="185">
        <f t="shared" si="13"/>
        <v>0.51399497487437185</v>
      </c>
    </row>
    <row r="81" spans="1:6" x14ac:dyDescent="0.3">
      <c r="A81" s="186"/>
      <c r="B81" s="186">
        <v>42212</v>
      </c>
      <c r="C81" s="186" t="s">
        <v>254</v>
      </c>
      <c r="D81" s="183">
        <v>990</v>
      </c>
      <c r="E81" s="183">
        <v>230.55</v>
      </c>
      <c r="F81" s="185">
        <f t="shared" si="13"/>
        <v>0.23287878787878788</v>
      </c>
    </row>
    <row r="82" spans="1:6" x14ac:dyDescent="0.3">
      <c r="A82" s="186"/>
      <c r="B82" s="186">
        <v>42219</v>
      </c>
      <c r="C82" s="186" t="s">
        <v>255</v>
      </c>
      <c r="D82" s="183">
        <v>1000</v>
      </c>
      <c r="E82" s="183">
        <v>792.3</v>
      </c>
      <c r="F82" s="185">
        <f t="shared" si="13"/>
        <v>0.7923</v>
      </c>
    </row>
    <row r="83" spans="1:6" x14ac:dyDescent="0.3">
      <c r="A83" s="186"/>
      <c r="B83" s="186">
        <v>4225</v>
      </c>
      <c r="C83" s="186" t="s">
        <v>186</v>
      </c>
      <c r="D83" s="183">
        <v>110</v>
      </c>
      <c r="E83" s="183">
        <v>109.5</v>
      </c>
      <c r="F83" s="185">
        <f t="shared" si="13"/>
        <v>0.99545454545454548</v>
      </c>
    </row>
    <row r="84" spans="1:6" x14ac:dyDescent="0.3">
      <c r="A84" s="186"/>
      <c r="B84" s="186">
        <v>42259</v>
      </c>
      <c r="C84" s="186" t="s">
        <v>256</v>
      </c>
      <c r="D84" s="183">
        <v>110</v>
      </c>
      <c r="E84" s="183">
        <v>109.5</v>
      </c>
      <c r="F84" s="185">
        <f t="shared" si="13"/>
        <v>0.99545454545454548</v>
      </c>
    </row>
    <row r="85" spans="1:6" x14ac:dyDescent="0.3">
      <c r="A85" s="175" t="s">
        <v>251</v>
      </c>
      <c r="B85" s="175" t="s">
        <v>257</v>
      </c>
      <c r="C85" s="175" t="s">
        <v>258</v>
      </c>
      <c r="D85" s="175">
        <v>672</v>
      </c>
      <c r="E85" s="175">
        <v>671.26</v>
      </c>
      <c r="F85" s="187">
        <f>E85/D85</f>
        <v>0.99889880952380949</v>
      </c>
    </row>
    <row r="86" spans="1:6" x14ac:dyDescent="0.3">
      <c r="A86" s="180" t="s">
        <v>213</v>
      </c>
      <c r="B86" s="180">
        <v>37257</v>
      </c>
      <c r="C86" s="180" t="s">
        <v>214</v>
      </c>
      <c r="D86" s="180">
        <v>672</v>
      </c>
      <c r="E86" s="180">
        <v>671.26</v>
      </c>
      <c r="F86" s="189">
        <f>E86/D86</f>
        <v>0.99889880952380949</v>
      </c>
    </row>
    <row r="87" spans="1:6" x14ac:dyDescent="0.3">
      <c r="A87" s="183"/>
      <c r="B87" s="184">
        <v>3</v>
      </c>
      <c r="C87" s="183" t="s">
        <v>4</v>
      </c>
      <c r="D87" s="183">
        <v>672</v>
      </c>
      <c r="E87" s="183">
        <v>671.26</v>
      </c>
      <c r="F87" s="185">
        <f>E87/D87</f>
        <v>0.99889880952380949</v>
      </c>
    </row>
    <row r="88" spans="1:6" x14ac:dyDescent="0.3">
      <c r="A88" s="186"/>
      <c r="B88" s="186">
        <v>32</v>
      </c>
      <c r="C88" s="186" t="s">
        <v>11</v>
      </c>
      <c r="D88" s="183">
        <v>672</v>
      </c>
      <c r="E88" s="183">
        <v>671.26</v>
      </c>
      <c r="F88" s="185">
        <f t="shared" ref="F88:F94" si="14">E88/D88</f>
        <v>0.99889880952380949</v>
      </c>
    </row>
    <row r="89" spans="1:6" x14ac:dyDescent="0.3">
      <c r="A89" s="186"/>
      <c r="B89" s="186">
        <v>322</v>
      </c>
      <c r="C89" s="186" t="s">
        <v>96</v>
      </c>
      <c r="D89" s="183">
        <v>472</v>
      </c>
      <c r="E89" s="183">
        <v>471.26</v>
      </c>
      <c r="F89" s="185">
        <f t="shared" si="14"/>
        <v>0.99843220338983052</v>
      </c>
    </row>
    <row r="90" spans="1:6" x14ac:dyDescent="0.3">
      <c r="A90" s="186"/>
      <c r="B90" s="186">
        <v>3224</v>
      </c>
      <c r="C90" s="186" t="s">
        <v>104</v>
      </c>
      <c r="D90" s="183">
        <v>472</v>
      </c>
      <c r="E90" s="183">
        <v>471.26</v>
      </c>
      <c r="F90" s="185">
        <f t="shared" si="14"/>
        <v>0.99843220338983052</v>
      </c>
    </row>
    <row r="91" spans="1:6" x14ac:dyDescent="0.3">
      <c r="A91" s="186"/>
      <c r="B91" s="186">
        <v>32241</v>
      </c>
      <c r="C91" s="186" t="s">
        <v>227</v>
      </c>
      <c r="D91" s="183">
        <v>472</v>
      </c>
      <c r="E91" s="183">
        <v>471.26</v>
      </c>
      <c r="F91" s="185">
        <f t="shared" si="14"/>
        <v>0.99843220338983052</v>
      </c>
    </row>
    <row r="92" spans="1:6" x14ac:dyDescent="0.3">
      <c r="A92" s="186"/>
      <c r="B92" s="186">
        <v>323</v>
      </c>
      <c r="C92" s="186" t="s">
        <v>109</v>
      </c>
      <c r="D92" s="183">
        <v>200</v>
      </c>
      <c r="E92" s="183">
        <v>200</v>
      </c>
      <c r="F92" s="185">
        <f t="shared" si="14"/>
        <v>1</v>
      </c>
    </row>
    <row r="93" spans="1:6" x14ac:dyDescent="0.3">
      <c r="A93" s="186"/>
      <c r="B93" s="186">
        <v>3232</v>
      </c>
      <c r="C93" s="186" t="s">
        <v>235</v>
      </c>
      <c r="D93" s="183">
        <v>200</v>
      </c>
      <c r="E93" s="183">
        <v>200</v>
      </c>
      <c r="F93" s="185">
        <f t="shared" si="14"/>
        <v>1</v>
      </c>
    </row>
    <row r="94" spans="1:6" x14ac:dyDescent="0.3">
      <c r="A94" s="186"/>
      <c r="B94" s="186">
        <v>32321</v>
      </c>
      <c r="C94" s="186" t="s">
        <v>236</v>
      </c>
      <c r="D94" s="183">
        <v>200</v>
      </c>
      <c r="E94" s="183">
        <v>200</v>
      </c>
      <c r="F94" s="185">
        <f t="shared" si="14"/>
        <v>1</v>
      </c>
    </row>
    <row r="95" spans="1:6" x14ac:dyDescent="0.3">
      <c r="A95" s="175" t="s">
        <v>208</v>
      </c>
      <c r="B95" s="175">
        <v>3201</v>
      </c>
      <c r="C95" s="175" t="s">
        <v>259</v>
      </c>
      <c r="D95" s="175">
        <v>75534</v>
      </c>
      <c r="E95" s="175">
        <f>E96+E172+E185+E192+E217+E240+E253</f>
        <v>55220.460000000006</v>
      </c>
      <c r="F95" s="187">
        <f>E95/D95</f>
        <v>0.73106759869727544</v>
      </c>
    </row>
    <row r="96" spans="1:6" x14ac:dyDescent="0.3">
      <c r="A96" s="175" t="s">
        <v>210</v>
      </c>
      <c r="B96" s="175" t="s">
        <v>260</v>
      </c>
      <c r="C96" s="175" t="s">
        <v>261</v>
      </c>
      <c r="D96" s="175">
        <v>9376</v>
      </c>
      <c r="E96" s="175">
        <f>E97+E106+E115+E126+E132+E153</f>
        <v>3767.25</v>
      </c>
      <c r="F96" s="187">
        <f>E96/D96</f>
        <v>0.40179714163822527</v>
      </c>
    </row>
    <row r="97" spans="1:6" x14ac:dyDescent="0.3">
      <c r="A97" s="180" t="s">
        <v>213</v>
      </c>
      <c r="B97" s="180" t="s">
        <v>262</v>
      </c>
      <c r="C97" s="180" t="s">
        <v>263</v>
      </c>
      <c r="D97" s="180">
        <v>1650</v>
      </c>
      <c r="E97" s="180">
        <f>E98</f>
        <v>1399</v>
      </c>
      <c r="F97" s="189">
        <f>E97/D97</f>
        <v>0.8478787878787879</v>
      </c>
    </row>
    <row r="98" spans="1:6" x14ac:dyDescent="0.3">
      <c r="A98" s="183"/>
      <c r="B98" s="188">
        <v>3</v>
      </c>
      <c r="C98" s="183" t="s">
        <v>4</v>
      </c>
      <c r="D98" s="183">
        <v>1650</v>
      </c>
      <c r="E98" s="183">
        <f>E99</f>
        <v>1399</v>
      </c>
      <c r="F98" s="185">
        <f>E98/D98</f>
        <v>0.8478787878787879</v>
      </c>
    </row>
    <row r="99" spans="1:6" x14ac:dyDescent="0.3">
      <c r="A99" s="186"/>
      <c r="B99" s="186">
        <v>32</v>
      </c>
      <c r="C99" s="186" t="s">
        <v>11</v>
      </c>
      <c r="D99" s="183">
        <v>1650</v>
      </c>
      <c r="E99" s="183">
        <f>E100</f>
        <v>1399</v>
      </c>
      <c r="F99" s="185">
        <f t="shared" ref="F99:F105" si="15">E99/D99</f>
        <v>0.8478787878787879</v>
      </c>
    </row>
    <row r="100" spans="1:6" x14ac:dyDescent="0.3">
      <c r="A100" s="186"/>
      <c r="B100" s="186">
        <v>323</v>
      </c>
      <c r="C100" s="186" t="s">
        <v>109</v>
      </c>
      <c r="D100" s="183">
        <v>1650</v>
      </c>
      <c r="E100" s="183">
        <f>E101+E104</f>
        <v>1399</v>
      </c>
      <c r="F100" s="185">
        <f t="shared" si="15"/>
        <v>0.8478787878787879</v>
      </c>
    </row>
    <row r="101" spans="1:6" x14ac:dyDescent="0.3">
      <c r="A101" s="186"/>
      <c r="B101" s="186">
        <v>3231</v>
      </c>
      <c r="C101" s="186" t="s">
        <v>232</v>
      </c>
      <c r="D101" s="183">
        <v>900</v>
      </c>
      <c r="E101" s="183">
        <f>E102+E103</f>
        <v>700</v>
      </c>
      <c r="F101" s="185">
        <f t="shared" si="15"/>
        <v>0.77777777777777779</v>
      </c>
    </row>
    <row r="102" spans="1:6" x14ac:dyDescent="0.3">
      <c r="A102" s="186"/>
      <c r="B102" s="186">
        <v>32319</v>
      </c>
      <c r="C102" s="186" t="s">
        <v>264</v>
      </c>
      <c r="D102" s="183">
        <v>450</v>
      </c>
      <c r="E102" s="183">
        <v>250</v>
      </c>
      <c r="F102" s="185">
        <f t="shared" si="15"/>
        <v>0.55555555555555558</v>
      </c>
    </row>
    <row r="103" spans="1:6" x14ac:dyDescent="0.3">
      <c r="A103" s="186"/>
      <c r="B103" s="186">
        <v>32319</v>
      </c>
      <c r="C103" s="186" t="s">
        <v>264</v>
      </c>
      <c r="D103" s="183">
        <v>450</v>
      </c>
      <c r="E103" s="183">
        <v>450</v>
      </c>
      <c r="F103" s="185">
        <f t="shared" si="15"/>
        <v>1</v>
      </c>
    </row>
    <row r="104" spans="1:6" x14ac:dyDescent="0.3">
      <c r="A104" s="186"/>
      <c r="B104" s="186">
        <v>3237</v>
      </c>
      <c r="C104" s="186" t="s">
        <v>119</v>
      </c>
      <c r="D104" s="183">
        <v>750</v>
      </c>
      <c r="E104" s="183">
        <v>699</v>
      </c>
      <c r="F104" s="185">
        <f t="shared" si="15"/>
        <v>0.93200000000000005</v>
      </c>
    </row>
    <row r="105" spans="1:6" x14ac:dyDescent="0.3">
      <c r="A105" s="186"/>
      <c r="B105" s="186">
        <v>32372</v>
      </c>
      <c r="C105" s="186" t="s">
        <v>265</v>
      </c>
      <c r="D105" s="183">
        <v>750</v>
      </c>
      <c r="E105" s="183">
        <v>699</v>
      </c>
      <c r="F105" s="185">
        <f t="shared" si="15"/>
        <v>0.93200000000000005</v>
      </c>
    </row>
    <row r="106" spans="1:6" x14ac:dyDescent="0.3">
      <c r="A106" s="180" t="s">
        <v>213</v>
      </c>
      <c r="B106" s="180" t="s">
        <v>266</v>
      </c>
      <c r="C106" s="180" t="s">
        <v>267</v>
      </c>
      <c r="D106" s="180">
        <v>403</v>
      </c>
      <c r="E106" s="180">
        <v>0</v>
      </c>
      <c r="F106" s="189">
        <v>0</v>
      </c>
    </row>
    <row r="107" spans="1:6" x14ac:dyDescent="0.3">
      <c r="A107" s="183"/>
      <c r="B107" s="188">
        <v>3</v>
      </c>
      <c r="C107" s="183" t="s">
        <v>4</v>
      </c>
      <c r="D107" s="183">
        <v>403</v>
      </c>
      <c r="E107" s="183">
        <v>0</v>
      </c>
      <c r="F107" s="185">
        <v>0</v>
      </c>
    </row>
    <row r="108" spans="1:6" x14ac:dyDescent="0.3">
      <c r="A108" s="186"/>
      <c r="B108" s="186">
        <v>32</v>
      </c>
      <c r="C108" s="186" t="s">
        <v>11</v>
      </c>
      <c r="D108" s="183">
        <v>403</v>
      </c>
      <c r="E108" s="183">
        <v>0</v>
      </c>
      <c r="F108" s="185">
        <v>0</v>
      </c>
    </row>
    <row r="109" spans="1:6" x14ac:dyDescent="0.3">
      <c r="A109" s="186"/>
      <c r="B109" s="186">
        <v>323</v>
      </c>
      <c r="C109" s="186" t="s">
        <v>109</v>
      </c>
      <c r="D109" s="183">
        <v>153</v>
      </c>
      <c r="E109" s="183">
        <v>0</v>
      </c>
      <c r="F109" s="185">
        <v>0</v>
      </c>
    </row>
    <row r="110" spans="1:6" x14ac:dyDescent="0.3">
      <c r="A110" s="186"/>
      <c r="B110" s="186">
        <v>3239</v>
      </c>
      <c r="C110" s="186" t="s">
        <v>137</v>
      </c>
      <c r="D110" s="183">
        <v>153</v>
      </c>
      <c r="E110" s="183">
        <v>0</v>
      </c>
      <c r="F110" s="185">
        <v>0</v>
      </c>
    </row>
    <row r="111" spans="1:6" x14ac:dyDescent="0.3">
      <c r="A111" s="186"/>
      <c r="B111" s="186">
        <v>32399</v>
      </c>
      <c r="C111" s="186" t="s">
        <v>247</v>
      </c>
      <c r="D111" s="183">
        <v>153</v>
      </c>
      <c r="E111" s="183">
        <v>0</v>
      </c>
      <c r="F111" s="185">
        <v>0</v>
      </c>
    </row>
    <row r="112" spans="1:6" x14ac:dyDescent="0.3">
      <c r="A112" s="186"/>
      <c r="B112" s="186">
        <v>329</v>
      </c>
      <c r="C112" s="186" t="s">
        <v>122</v>
      </c>
      <c r="D112" s="183">
        <v>250</v>
      </c>
      <c r="E112" s="183">
        <v>0</v>
      </c>
      <c r="F112" s="185">
        <v>0</v>
      </c>
    </row>
    <row r="113" spans="1:6" x14ac:dyDescent="0.3">
      <c r="A113" s="186"/>
      <c r="B113" s="186">
        <v>3299</v>
      </c>
      <c r="C113" s="186" t="s">
        <v>122</v>
      </c>
      <c r="D113" s="183">
        <v>250</v>
      </c>
      <c r="E113" s="183">
        <v>0</v>
      </c>
      <c r="F113" s="185">
        <v>0</v>
      </c>
    </row>
    <row r="114" spans="1:6" x14ac:dyDescent="0.3">
      <c r="A114" s="186"/>
      <c r="B114" s="186">
        <v>32999</v>
      </c>
      <c r="C114" s="186" t="s">
        <v>122</v>
      </c>
      <c r="D114" s="183">
        <v>250</v>
      </c>
      <c r="E114" s="183">
        <v>0</v>
      </c>
      <c r="F114" s="185">
        <v>0</v>
      </c>
    </row>
    <row r="115" spans="1:6" x14ac:dyDescent="0.3">
      <c r="A115" s="180" t="s">
        <v>213</v>
      </c>
      <c r="B115" s="180" t="s">
        <v>268</v>
      </c>
      <c r="C115" s="180" t="s">
        <v>269</v>
      </c>
      <c r="D115" s="180">
        <v>1400</v>
      </c>
      <c r="E115" s="180">
        <v>340.9</v>
      </c>
      <c r="F115" s="189">
        <f>E115/D115</f>
        <v>0.24349999999999999</v>
      </c>
    </row>
    <row r="116" spans="1:6" x14ac:dyDescent="0.3">
      <c r="A116" s="183"/>
      <c r="B116" s="188">
        <v>3</v>
      </c>
      <c r="C116" s="183" t="s">
        <v>4</v>
      </c>
      <c r="D116" s="183">
        <v>1400</v>
      </c>
      <c r="E116" s="183">
        <v>340.9</v>
      </c>
      <c r="F116" s="185">
        <f>E116/D116</f>
        <v>0.24349999999999999</v>
      </c>
    </row>
    <row r="117" spans="1:6" x14ac:dyDescent="0.3">
      <c r="A117" s="186"/>
      <c r="B117" s="186">
        <v>32</v>
      </c>
      <c r="C117" s="186" t="s">
        <v>11</v>
      </c>
      <c r="D117" s="183">
        <v>1400</v>
      </c>
      <c r="E117" s="183">
        <v>340.9</v>
      </c>
      <c r="F117" s="185">
        <f t="shared" ref="F117:F125" si="16">E117/D117</f>
        <v>0.24349999999999999</v>
      </c>
    </row>
    <row r="118" spans="1:6" x14ac:dyDescent="0.3">
      <c r="A118" s="186"/>
      <c r="B118" s="186">
        <v>321</v>
      </c>
      <c r="C118" s="186" t="s">
        <v>37</v>
      </c>
      <c r="D118" s="183">
        <v>1000</v>
      </c>
      <c r="E118" s="183">
        <v>0</v>
      </c>
      <c r="F118" s="185">
        <f t="shared" si="16"/>
        <v>0</v>
      </c>
    </row>
    <row r="119" spans="1:6" x14ac:dyDescent="0.3">
      <c r="A119" s="186"/>
      <c r="B119" s="186">
        <v>3211</v>
      </c>
      <c r="C119" s="186" t="s">
        <v>38</v>
      </c>
      <c r="D119" s="183">
        <v>700</v>
      </c>
      <c r="E119" s="183">
        <v>0</v>
      </c>
      <c r="F119" s="185">
        <f t="shared" si="16"/>
        <v>0</v>
      </c>
    </row>
    <row r="120" spans="1:6" x14ac:dyDescent="0.3">
      <c r="A120" s="186"/>
      <c r="B120" s="186">
        <v>32113</v>
      </c>
      <c r="C120" s="186" t="s">
        <v>216</v>
      </c>
      <c r="D120" s="183">
        <v>700</v>
      </c>
      <c r="E120" s="183">
        <v>0</v>
      </c>
      <c r="F120" s="185">
        <f t="shared" si="16"/>
        <v>0</v>
      </c>
    </row>
    <row r="121" spans="1:6" x14ac:dyDescent="0.3">
      <c r="A121" s="186"/>
      <c r="B121" s="186">
        <v>3213</v>
      </c>
      <c r="C121" s="186" t="s">
        <v>93</v>
      </c>
      <c r="D121" s="183">
        <v>300</v>
      </c>
      <c r="E121" s="183">
        <v>0</v>
      </c>
      <c r="F121" s="185">
        <f t="shared" si="16"/>
        <v>0</v>
      </c>
    </row>
    <row r="122" spans="1:6" x14ac:dyDescent="0.3">
      <c r="A122" s="186"/>
      <c r="B122" s="186">
        <v>32131</v>
      </c>
      <c r="C122" s="186" t="s">
        <v>219</v>
      </c>
      <c r="D122" s="183">
        <v>300</v>
      </c>
      <c r="E122" s="183">
        <v>0</v>
      </c>
      <c r="F122" s="185">
        <f t="shared" si="16"/>
        <v>0</v>
      </c>
    </row>
    <row r="123" spans="1:6" x14ac:dyDescent="0.3">
      <c r="A123" s="186"/>
      <c r="B123" s="186">
        <v>329</v>
      </c>
      <c r="C123" s="186" t="s">
        <v>122</v>
      </c>
      <c r="D123" s="183">
        <v>400</v>
      </c>
      <c r="E123" s="183">
        <v>340.9</v>
      </c>
      <c r="F123" s="185">
        <f t="shared" si="16"/>
        <v>0.85224999999999995</v>
      </c>
    </row>
    <row r="124" spans="1:6" x14ac:dyDescent="0.3">
      <c r="A124" s="186"/>
      <c r="B124" s="186">
        <v>3293</v>
      </c>
      <c r="C124" s="186" t="s">
        <v>179</v>
      </c>
      <c r="D124" s="183">
        <v>400</v>
      </c>
      <c r="E124" s="183">
        <v>340.9</v>
      </c>
      <c r="F124" s="185">
        <f t="shared" si="16"/>
        <v>0.85224999999999995</v>
      </c>
    </row>
    <row r="125" spans="1:6" x14ac:dyDescent="0.3">
      <c r="A125" s="186"/>
      <c r="B125" s="186">
        <v>32931</v>
      </c>
      <c r="C125" s="186" t="s">
        <v>179</v>
      </c>
      <c r="D125" s="183">
        <v>400</v>
      </c>
      <c r="E125" s="183">
        <v>340.9</v>
      </c>
      <c r="F125" s="185">
        <f t="shared" si="16"/>
        <v>0.85224999999999995</v>
      </c>
    </row>
    <row r="126" spans="1:6" x14ac:dyDescent="0.3">
      <c r="A126" s="180" t="s">
        <v>213</v>
      </c>
      <c r="B126" s="180" t="s">
        <v>270</v>
      </c>
      <c r="C126" s="180" t="s">
        <v>271</v>
      </c>
      <c r="D126" s="180">
        <v>120</v>
      </c>
      <c r="E126" s="180">
        <v>119.16</v>
      </c>
      <c r="F126" s="189">
        <f>E126/D126</f>
        <v>0.99299999999999999</v>
      </c>
    </row>
    <row r="127" spans="1:6" x14ac:dyDescent="0.3">
      <c r="A127" s="183"/>
      <c r="B127" s="188">
        <v>3</v>
      </c>
      <c r="C127" s="183" t="s">
        <v>4</v>
      </c>
      <c r="D127" s="183">
        <v>120</v>
      </c>
      <c r="E127" s="183">
        <v>119.16</v>
      </c>
      <c r="F127" s="185">
        <f>E127/D127</f>
        <v>0.99299999999999999</v>
      </c>
    </row>
    <row r="128" spans="1:6" x14ac:dyDescent="0.3">
      <c r="A128" s="186"/>
      <c r="B128" s="186">
        <v>38</v>
      </c>
      <c r="C128" s="186" t="s">
        <v>141</v>
      </c>
      <c r="D128" s="183">
        <v>120</v>
      </c>
      <c r="E128" s="183">
        <v>119.16</v>
      </c>
      <c r="F128" s="185">
        <f t="shared" ref="F128:F131" si="17">E128/D128</f>
        <v>0.99299999999999999</v>
      </c>
    </row>
    <row r="129" spans="1:7" x14ac:dyDescent="0.3">
      <c r="A129" s="186"/>
      <c r="B129" s="186">
        <v>381</v>
      </c>
      <c r="C129" s="186" t="s">
        <v>86</v>
      </c>
      <c r="D129" s="183">
        <v>120</v>
      </c>
      <c r="E129" s="183">
        <v>119.16</v>
      </c>
      <c r="F129" s="185">
        <f t="shared" si="17"/>
        <v>0.99299999999999999</v>
      </c>
    </row>
    <row r="130" spans="1:7" x14ac:dyDescent="0.3">
      <c r="A130" s="186"/>
      <c r="B130" s="186">
        <v>3812</v>
      </c>
      <c r="C130" s="186" t="s">
        <v>131</v>
      </c>
      <c r="D130" s="183">
        <v>120</v>
      </c>
      <c r="E130" s="183">
        <v>119.16</v>
      </c>
      <c r="F130" s="185">
        <f t="shared" si="17"/>
        <v>0.99299999999999999</v>
      </c>
    </row>
    <row r="131" spans="1:7" x14ac:dyDescent="0.3">
      <c r="A131" s="186"/>
      <c r="B131" s="186">
        <v>38129</v>
      </c>
      <c r="C131" s="186" t="s">
        <v>272</v>
      </c>
      <c r="D131" s="183">
        <v>120</v>
      </c>
      <c r="E131" s="183">
        <v>119.16</v>
      </c>
      <c r="F131" s="185">
        <f t="shared" si="17"/>
        <v>0.99299999999999999</v>
      </c>
    </row>
    <row r="132" spans="1:7" x14ac:dyDescent="0.3">
      <c r="A132" s="180" t="s">
        <v>213</v>
      </c>
      <c r="B132" s="180" t="s">
        <v>273</v>
      </c>
      <c r="C132" s="180" t="s">
        <v>274</v>
      </c>
      <c r="D132" s="180">
        <v>4003</v>
      </c>
      <c r="E132" s="180">
        <v>1908.19</v>
      </c>
      <c r="F132" s="189">
        <f>E132/D132</f>
        <v>0.47668998251311517</v>
      </c>
      <c r="G132" s="39"/>
    </row>
    <row r="133" spans="1:7" x14ac:dyDescent="0.3">
      <c r="A133" s="183"/>
      <c r="B133" s="188">
        <v>3</v>
      </c>
      <c r="C133" s="183" t="s">
        <v>4</v>
      </c>
      <c r="D133" s="183">
        <v>3126</v>
      </c>
      <c r="E133" s="183">
        <v>1032.44</v>
      </c>
      <c r="F133" s="185">
        <f>E133/D133</f>
        <v>0.33027511196417147</v>
      </c>
    </row>
    <row r="134" spans="1:7" x14ac:dyDescent="0.3">
      <c r="A134" s="186"/>
      <c r="B134" s="186">
        <v>32</v>
      </c>
      <c r="C134" s="186" t="s">
        <v>11</v>
      </c>
      <c r="D134" s="183">
        <v>3126</v>
      </c>
      <c r="E134" s="183">
        <v>1032.44</v>
      </c>
      <c r="F134" s="185">
        <f t="shared" ref="F134:F152" si="18">E134/D134</f>
        <v>0.33027511196417147</v>
      </c>
    </row>
    <row r="135" spans="1:7" x14ac:dyDescent="0.3">
      <c r="A135" s="186"/>
      <c r="B135" s="186">
        <v>322</v>
      </c>
      <c r="C135" s="186" t="s">
        <v>96</v>
      </c>
      <c r="D135" s="183">
        <v>628</v>
      </c>
      <c r="E135" s="183">
        <v>184.01</v>
      </c>
      <c r="F135" s="185">
        <f t="shared" si="18"/>
        <v>0.29300955414012736</v>
      </c>
    </row>
    <row r="136" spans="1:7" x14ac:dyDescent="0.3">
      <c r="A136" s="186"/>
      <c r="B136" s="186">
        <v>3221</v>
      </c>
      <c r="C136" s="186" t="s">
        <v>98</v>
      </c>
      <c r="D136" s="183">
        <v>350</v>
      </c>
      <c r="E136" s="183">
        <v>78.849999999999994</v>
      </c>
      <c r="F136" s="185">
        <f t="shared" si="18"/>
        <v>0.22528571428571426</v>
      </c>
    </row>
    <row r="137" spans="1:7" x14ac:dyDescent="0.3">
      <c r="A137" s="186"/>
      <c r="B137" s="186">
        <v>32211</v>
      </c>
      <c r="C137" s="186" t="s">
        <v>220</v>
      </c>
      <c r="D137" s="183">
        <v>350</v>
      </c>
      <c r="E137" s="183">
        <v>78.849999999999994</v>
      </c>
      <c r="F137" s="185">
        <f t="shared" si="18"/>
        <v>0.22528571428571426</v>
      </c>
    </row>
    <row r="138" spans="1:7" x14ac:dyDescent="0.3">
      <c r="A138" s="186"/>
      <c r="B138" s="186">
        <v>3225</v>
      </c>
      <c r="C138" s="186" t="s">
        <v>230</v>
      </c>
      <c r="D138" s="183">
        <v>278</v>
      </c>
      <c r="E138" s="183">
        <v>105.16</v>
      </c>
      <c r="F138" s="185">
        <f t="shared" si="18"/>
        <v>0.37827338129496402</v>
      </c>
    </row>
    <row r="139" spans="1:7" x14ac:dyDescent="0.3">
      <c r="A139" s="186"/>
      <c r="B139" s="186">
        <v>32251</v>
      </c>
      <c r="C139" s="186" t="s">
        <v>231</v>
      </c>
      <c r="D139" s="183">
        <v>278</v>
      </c>
      <c r="E139" s="183">
        <v>105.16</v>
      </c>
      <c r="F139" s="185">
        <f t="shared" si="18"/>
        <v>0.37827338129496402</v>
      </c>
    </row>
    <row r="140" spans="1:7" x14ac:dyDescent="0.3">
      <c r="A140" s="186"/>
      <c r="B140" s="186">
        <v>323</v>
      </c>
      <c r="C140" s="186" t="s">
        <v>109</v>
      </c>
      <c r="D140" s="183">
        <v>650</v>
      </c>
      <c r="E140" s="183">
        <v>223</v>
      </c>
      <c r="F140" s="185">
        <f t="shared" si="18"/>
        <v>0.34307692307692306</v>
      </c>
    </row>
    <row r="141" spans="1:7" x14ac:dyDescent="0.3">
      <c r="A141" s="186"/>
      <c r="B141" s="186">
        <v>3239</v>
      </c>
      <c r="C141" s="186" t="s">
        <v>137</v>
      </c>
      <c r="D141" s="183">
        <v>650</v>
      </c>
      <c r="E141" s="183">
        <v>223</v>
      </c>
      <c r="F141" s="185">
        <f t="shared" si="18"/>
        <v>0.34307692307692306</v>
      </c>
    </row>
    <row r="142" spans="1:7" x14ac:dyDescent="0.3">
      <c r="A142" s="186"/>
      <c r="B142" s="186">
        <v>32399</v>
      </c>
      <c r="C142" s="186" t="s">
        <v>247</v>
      </c>
      <c r="D142" s="183">
        <v>650</v>
      </c>
      <c r="E142" s="183">
        <v>223</v>
      </c>
      <c r="F142" s="185">
        <f t="shared" si="18"/>
        <v>0.34307692307692306</v>
      </c>
    </row>
    <row r="143" spans="1:7" x14ac:dyDescent="0.3">
      <c r="A143" s="186"/>
      <c r="B143" s="186">
        <v>329</v>
      </c>
      <c r="C143" s="186" t="s">
        <v>122</v>
      </c>
      <c r="D143" s="183">
        <v>1848</v>
      </c>
      <c r="E143" s="183">
        <v>625.42999999999995</v>
      </c>
      <c r="F143" s="185">
        <f t="shared" si="18"/>
        <v>0.33843614718614717</v>
      </c>
    </row>
    <row r="144" spans="1:7" x14ac:dyDescent="0.3">
      <c r="A144" s="186"/>
      <c r="B144" s="186">
        <v>3299</v>
      </c>
      <c r="C144" s="186" t="s">
        <v>122</v>
      </c>
      <c r="D144" s="183">
        <v>1848</v>
      </c>
      <c r="E144" s="183">
        <v>625.42999999999995</v>
      </c>
      <c r="F144" s="185">
        <f t="shared" si="18"/>
        <v>0.33843614718614717</v>
      </c>
    </row>
    <row r="145" spans="1:6" x14ac:dyDescent="0.3">
      <c r="A145" s="186"/>
      <c r="B145" s="186">
        <v>32999</v>
      </c>
      <c r="C145" s="186" t="s">
        <v>122</v>
      </c>
      <c r="D145" s="183">
        <v>1848</v>
      </c>
      <c r="E145" s="183">
        <v>625.42999999999995</v>
      </c>
      <c r="F145" s="185">
        <f t="shared" si="18"/>
        <v>0.33843614718614717</v>
      </c>
    </row>
    <row r="146" spans="1:6" x14ac:dyDescent="0.3">
      <c r="A146" s="183"/>
      <c r="B146" s="183">
        <v>4</v>
      </c>
      <c r="C146" s="183" t="s">
        <v>6</v>
      </c>
      <c r="D146" s="183">
        <v>877</v>
      </c>
      <c r="E146" s="183">
        <v>875.75</v>
      </c>
      <c r="F146" s="185">
        <f t="shared" si="18"/>
        <v>0.99857468643101477</v>
      </c>
    </row>
    <row r="147" spans="1:6" x14ac:dyDescent="0.3">
      <c r="A147" s="186"/>
      <c r="B147" s="186">
        <v>42</v>
      </c>
      <c r="C147" s="186" t="s">
        <v>132</v>
      </c>
      <c r="D147" s="183">
        <v>877</v>
      </c>
      <c r="E147" s="183">
        <v>875.75</v>
      </c>
      <c r="F147" s="185">
        <f t="shared" si="18"/>
        <v>0.99857468643101477</v>
      </c>
    </row>
    <row r="148" spans="1:6" x14ac:dyDescent="0.3">
      <c r="A148" s="186"/>
      <c r="B148" s="186">
        <v>422</v>
      </c>
      <c r="C148" s="186" t="s">
        <v>133</v>
      </c>
      <c r="D148" s="183">
        <v>877</v>
      </c>
      <c r="E148" s="183">
        <v>875.75</v>
      </c>
      <c r="F148" s="185">
        <f t="shared" si="18"/>
        <v>0.99857468643101477</v>
      </c>
    </row>
    <row r="149" spans="1:6" x14ac:dyDescent="0.3">
      <c r="A149" s="186"/>
      <c r="B149" s="186">
        <v>4222</v>
      </c>
      <c r="C149" s="186" t="s">
        <v>180</v>
      </c>
      <c r="D149" s="183">
        <v>326</v>
      </c>
      <c r="E149" s="183">
        <v>325.35000000000002</v>
      </c>
      <c r="F149" s="185">
        <f t="shared" si="18"/>
        <v>0.99800613496932522</v>
      </c>
    </row>
    <row r="150" spans="1:6" x14ac:dyDescent="0.3">
      <c r="A150" s="186"/>
      <c r="B150" s="186">
        <v>42229</v>
      </c>
      <c r="C150" s="186" t="s">
        <v>275</v>
      </c>
      <c r="D150" s="183">
        <v>326</v>
      </c>
      <c r="E150" s="183">
        <v>325.35000000000002</v>
      </c>
      <c r="F150" s="185">
        <f t="shared" si="18"/>
        <v>0.99800613496932522</v>
      </c>
    </row>
    <row r="151" spans="1:6" x14ac:dyDescent="0.3">
      <c r="A151" s="186"/>
      <c r="B151" s="186">
        <v>4227</v>
      </c>
      <c r="C151" s="186" t="s">
        <v>178</v>
      </c>
      <c r="D151" s="183">
        <v>551</v>
      </c>
      <c r="E151" s="183">
        <v>550.4</v>
      </c>
      <c r="F151" s="185">
        <f t="shared" si="18"/>
        <v>0.9989110707803992</v>
      </c>
    </row>
    <row r="152" spans="1:6" x14ac:dyDescent="0.3">
      <c r="A152" s="186"/>
      <c r="B152" s="186">
        <v>42273</v>
      </c>
      <c r="C152" s="186" t="s">
        <v>276</v>
      </c>
      <c r="D152" s="183">
        <v>551</v>
      </c>
      <c r="E152" s="183">
        <v>550.4</v>
      </c>
      <c r="F152" s="185">
        <f t="shared" si="18"/>
        <v>0.9989110707803992</v>
      </c>
    </row>
    <row r="153" spans="1:6" x14ac:dyDescent="0.3">
      <c r="A153" s="180" t="s">
        <v>213</v>
      </c>
      <c r="B153" s="180" t="s">
        <v>277</v>
      </c>
      <c r="C153" s="180" t="s">
        <v>278</v>
      </c>
      <c r="D153" s="180">
        <v>1800</v>
      </c>
      <c r="E153" s="180">
        <v>0</v>
      </c>
      <c r="F153" s="189">
        <v>0</v>
      </c>
    </row>
    <row r="154" spans="1:6" x14ac:dyDescent="0.3">
      <c r="A154" s="183"/>
      <c r="B154" s="188">
        <v>3</v>
      </c>
      <c r="C154" s="183" t="s">
        <v>4</v>
      </c>
      <c r="D154" s="183">
        <v>1100</v>
      </c>
      <c r="E154" s="183">
        <v>0</v>
      </c>
      <c r="F154" s="185">
        <v>0</v>
      </c>
    </row>
    <row r="155" spans="1:6" x14ac:dyDescent="0.3">
      <c r="A155" s="186"/>
      <c r="B155" s="186">
        <v>32</v>
      </c>
      <c r="C155" s="186" t="s">
        <v>11</v>
      </c>
      <c r="D155" s="183">
        <v>1100</v>
      </c>
      <c r="E155" s="183">
        <v>0</v>
      </c>
      <c r="F155" s="185">
        <v>0</v>
      </c>
    </row>
    <row r="156" spans="1:6" x14ac:dyDescent="0.3">
      <c r="A156" s="186"/>
      <c r="B156" s="186">
        <v>322</v>
      </c>
      <c r="C156" s="186" t="s">
        <v>96</v>
      </c>
      <c r="D156" s="183">
        <v>300</v>
      </c>
      <c r="E156" s="183">
        <v>0</v>
      </c>
      <c r="F156" s="185">
        <v>0</v>
      </c>
    </row>
    <row r="157" spans="1:6" x14ac:dyDescent="0.3">
      <c r="A157" s="186"/>
      <c r="B157" s="186">
        <v>3225</v>
      </c>
      <c r="C157" s="186" t="s">
        <v>230</v>
      </c>
      <c r="D157" s="183">
        <v>300</v>
      </c>
      <c r="E157" s="183">
        <v>0</v>
      </c>
      <c r="F157" s="185">
        <v>0</v>
      </c>
    </row>
    <row r="158" spans="1:6" x14ac:dyDescent="0.3">
      <c r="A158" s="186"/>
      <c r="B158" s="186">
        <v>32251</v>
      </c>
      <c r="C158" s="186" t="s">
        <v>231</v>
      </c>
      <c r="D158" s="183">
        <v>300</v>
      </c>
      <c r="E158" s="183">
        <v>0</v>
      </c>
      <c r="F158" s="185">
        <v>0</v>
      </c>
    </row>
    <row r="159" spans="1:6" x14ac:dyDescent="0.3">
      <c r="A159" s="186"/>
      <c r="B159" s="186">
        <v>323</v>
      </c>
      <c r="C159" s="186" t="s">
        <v>109</v>
      </c>
      <c r="D159" s="183">
        <v>200</v>
      </c>
      <c r="E159" s="183">
        <v>0</v>
      </c>
      <c r="F159" s="185">
        <v>0</v>
      </c>
    </row>
    <row r="160" spans="1:6" x14ac:dyDescent="0.3">
      <c r="A160" s="186"/>
      <c r="B160" s="186">
        <v>3239</v>
      </c>
      <c r="C160" s="186" t="s">
        <v>137</v>
      </c>
      <c r="D160" s="183">
        <v>200</v>
      </c>
      <c r="E160" s="183">
        <v>0</v>
      </c>
      <c r="F160" s="185">
        <v>0</v>
      </c>
    </row>
    <row r="161" spans="1:6" x14ac:dyDescent="0.3">
      <c r="A161" s="186"/>
      <c r="B161" s="186">
        <v>32399</v>
      </c>
      <c r="C161" s="186" t="s">
        <v>247</v>
      </c>
      <c r="D161" s="183">
        <v>200</v>
      </c>
      <c r="E161" s="183">
        <v>0</v>
      </c>
      <c r="F161" s="185">
        <v>0</v>
      </c>
    </row>
    <row r="162" spans="1:6" x14ac:dyDescent="0.3">
      <c r="A162" s="186"/>
      <c r="B162" s="186">
        <v>329</v>
      </c>
      <c r="C162" s="186" t="s">
        <v>122</v>
      </c>
      <c r="D162" s="183">
        <v>600</v>
      </c>
      <c r="E162" s="183">
        <v>0</v>
      </c>
      <c r="F162" s="185">
        <v>0</v>
      </c>
    </row>
    <row r="163" spans="1:6" x14ac:dyDescent="0.3">
      <c r="A163" s="186"/>
      <c r="B163" s="186">
        <v>3299</v>
      </c>
      <c r="C163" s="186" t="s">
        <v>122</v>
      </c>
      <c r="D163" s="183">
        <v>600</v>
      </c>
      <c r="E163" s="183">
        <v>0</v>
      </c>
      <c r="F163" s="185">
        <v>0</v>
      </c>
    </row>
    <row r="164" spans="1:6" x14ac:dyDescent="0.3">
      <c r="A164" s="186"/>
      <c r="B164" s="186">
        <v>32999</v>
      </c>
      <c r="C164" s="186" t="s">
        <v>122</v>
      </c>
      <c r="D164" s="183">
        <v>600</v>
      </c>
      <c r="E164" s="183">
        <v>0</v>
      </c>
      <c r="F164" s="185">
        <v>0</v>
      </c>
    </row>
    <row r="165" spans="1:6" x14ac:dyDescent="0.3">
      <c r="A165" s="183"/>
      <c r="B165" s="183">
        <v>4</v>
      </c>
      <c r="C165" s="183" t="s">
        <v>6</v>
      </c>
      <c r="D165" s="183">
        <v>700</v>
      </c>
      <c r="E165" s="183">
        <v>0</v>
      </c>
      <c r="F165" s="185">
        <v>0</v>
      </c>
    </row>
    <row r="166" spans="1:6" x14ac:dyDescent="0.3">
      <c r="A166" s="186"/>
      <c r="B166" s="186">
        <v>42</v>
      </c>
      <c r="C166" s="186" t="s">
        <v>132</v>
      </c>
      <c r="D166" s="183">
        <v>700</v>
      </c>
      <c r="E166" s="183">
        <v>0</v>
      </c>
      <c r="F166" s="185">
        <v>0</v>
      </c>
    </row>
    <row r="167" spans="1:6" x14ac:dyDescent="0.3">
      <c r="A167" s="186"/>
      <c r="B167" s="186">
        <v>422</v>
      </c>
      <c r="C167" s="186" t="s">
        <v>133</v>
      </c>
      <c r="D167" s="183">
        <v>700</v>
      </c>
      <c r="E167" s="183">
        <v>0</v>
      </c>
      <c r="F167" s="185">
        <v>0</v>
      </c>
    </row>
    <row r="168" spans="1:6" x14ac:dyDescent="0.3">
      <c r="A168" s="186"/>
      <c r="B168" s="186">
        <v>4221</v>
      </c>
      <c r="C168" s="186" t="s">
        <v>134</v>
      </c>
      <c r="D168" s="183">
        <v>200</v>
      </c>
      <c r="E168" s="183">
        <v>0</v>
      </c>
      <c r="F168" s="185">
        <v>0</v>
      </c>
    </row>
    <row r="169" spans="1:6" x14ac:dyDescent="0.3">
      <c r="A169" s="186"/>
      <c r="B169" s="186">
        <v>42219</v>
      </c>
      <c r="C169" s="186" t="s">
        <v>255</v>
      </c>
      <c r="D169" s="183">
        <v>200</v>
      </c>
      <c r="E169" s="183">
        <v>0</v>
      </c>
      <c r="F169" s="185">
        <v>0</v>
      </c>
    </row>
    <row r="170" spans="1:6" x14ac:dyDescent="0.3">
      <c r="A170" s="186"/>
      <c r="B170" s="186">
        <v>4227</v>
      </c>
      <c r="C170" s="186" t="s">
        <v>178</v>
      </c>
      <c r="D170" s="183">
        <v>500</v>
      </c>
      <c r="E170" s="183">
        <v>0</v>
      </c>
      <c r="F170" s="185">
        <v>0</v>
      </c>
    </row>
    <row r="171" spans="1:6" x14ac:dyDescent="0.3">
      <c r="A171" s="186"/>
      <c r="B171" s="186">
        <v>42273</v>
      </c>
      <c r="C171" s="186" t="s">
        <v>276</v>
      </c>
      <c r="D171" s="183">
        <v>500</v>
      </c>
      <c r="E171" s="183">
        <v>0</v>
      </c>
      <c r="F171" s="185">
        <v>0</v>
      </c>
    </row>
    <row r="172" spans="1:6" x14ac:dyDescent="0.3">
      <c r="A172" s="175" t="s">
        <v>210</v>
      </c>
      <c r="B172" s="175" t="s">
        <v>279</v>
      </c>
      <c r="C172" s="175" t="s">
        <v>280</v>
      </c>
      <c r="D172" s="175">
        <v>6842</v>
      </c>
      <c r="E172" s="175">
        <v>3641.85</v>
      </c>
      <c r="F172" s="187">
        <f>E172/D172</f>
        <v>0.53227857351651564</v>
      </c>
    </row>
    <row r="173" spans="1:6" x14ac:dyDescent="0.3">
      <c r="A173" s="180" t="s">
        <v>213</v>
      </c>
      <c r="B173" s="180" t="s">
        <v>262</v>
      </c>
      <c r="C173" s="180" t="s">
        <v>263</v>
      </c>
      <c r="D173" s="180">
        <v>3642</v>
      </c>
      <c r="E173" s="180">
        <v>3641.85</v>
      </c>
      <c r="F173" s="189">
        <f>E173/D173</f>
        <v>0.99995881383855023</v>
      </c>
    </row>
    <row r="174" spans="1:6" x14ac:dyDescent="0.3">
      <c r="A174" s="183"/>
      <c r="B174" s="188">
        <v>3</v>
      </c>
      <c r="C174" s="183" t="s">
        <v>4</v>
      </c>
      <c r="D174" s="183">
        <v>3642</v>
      </c>
      <c r="E174" s="183">
        <v>3641.85</v>
      </c>
      <c r="F174" s="185">
        <f>E174/D174</f>
        <v>0.99995881383855023</v>
      </c>
    </row>
    <row r="175" spans="1:6" x14ac:dyDescent="0.3">
      <c r="A175" s="186"/>
      <c r="B175" s="186">
        <v>37</v>
      </c>
      <c r="C175" s="186" t="s">
        <v>130</v>
      </c>
      <c r="D175" s="183">
        <v>3642</v>
      </c>
      <c r="E175" s="183">
        <v>3641.85</v>
      </c>
      <c r="F175" s="185">
        <f t="shared" ref="F175:F178" si="19">E175/D175</f>
        <v>0.99995881383855023</v>
      </c>
    </row>
    <row r="176" spans="1:6" x14ac:dyDescent="0.3">
      <c r="A176" s="186"/>
      <c r="B176" s="186">
        <v>372</v>
      </c>
      <c r="C176" s="186" t="s">
        <v>139</v>
      </c>
      <c r="D176" s="183">
        <v>3642</v>
      </c>
      <c r="E176" s="183">
        <v>3641.85</v>
      </c>
      <c r="F176" s="185">
        <f t="shared" si="19"/>
        <v>0.99995881383855023</v>
      </c>
    </row>
    <row r="177" spans="1:6" x14ac:dyDescent="0.3">
      <c r="A177" s="186"/>
      <c r="B177" s="186">
        <v>3722</v>
      </c>
      <c r="C177" s="186" t="s">
        <v>140</v>
      </c>
      <c r="D177" s="183">
        <v>3642</v>
      </c>
      <c r="E177" s="183">
        <v>3641.85</v>
      </c>
      <c r="F177" s="185">
        <f t="shared" si="19"/>
        <v>0.99995881383855023</v>
      </c>
    </row>
    <row r="178" spans="1:6" x14ac:dyDescent="0.3">
      <c r="A178" s="186"/>
      <c r="B178" s="186">
        <v>37229</v>
      </c>
      <c r="C178" s="186" t="s">
        <v>281</v>
      </c>
      <c r="D178" s="183">
        <v>3642</v>
      </c>
      <c r="E178" s="183">
        <v>3641.85</v>
      </c>
      <c r="F178" s="185">
        <f t="shared" si="19"/>
        <v>0.99995881383855023</v>
      </c>
    </row>
    <row r="179" spans="1:6" x14ac:dyDescent="0.3">
      <c r="A179" s="180" t="s">
        <v>213</v>
      </c>
      <c r="B179" s="180" t="s">
        <v>270</v>
      </c>
      <c r="C179" s="180" t="s">
        <v>271</v>
      </c>
      <c r="D179" s="180">
        <v>3200</v>
      </c>
      <c r="E179" s="180">
        <v>0</v>
      </c>
      <c r="F179" s="189">
        <v>0</v>
      </c>
    </row>
    <row r="180" spans="1:6" x14ac:dyDescent="0.3">
      <c r="A180" s="183"/>
      <c r="B180" s="188">
        <v>4</v>
      </c>
      <c r="C180" s="183" t="s">
        <v>6</v>
      </c>
      <c r="D180" s="183">
        <v>3200</v>
      </c>
      <c r="E180" s="183">
        <v>0</v>
      </c>
      <c r="F180" s="185">
        <v>0</v>
      </c>
    </row>
    <row r="181" spans="1:6" x14ac:dyDescent="0.3">
      <c r="A181" s="186"/>
      <c r="B181" s="186">
        <v>42</v>
      </c>
      <c r="C181" s="186" t="s">
        <v>132</v>
      </c>
      <c r="D181" s="183">
        <v>3200</v>
      </c>
      <c r="E181" s="183">
        <v>0</v>
      </c>
      <c r="F181" s="185">
        <v>0</v>
      </c>
    </row>
    <row r="182" spans="1:6" x14ac:dyDescent="0.3">
      <c r="A182" s="186"/>
      <c r="B182" s="186">
        <v>424</v>
      </c>
      <c r="C182" s="186" t="s">
        <v>135</v>
      </c>
      <c r="D182" s="183">
        <v>3200</v>
      </c>
      <c r="E182" s="183">
        <v>0</v>
      </c>
      <c r="F182" s="185">
        <v>0</v>
      </c>
    </row>
    <row r="183" spans="1:6" x14ac:dyDescent="0.3">
      <c r="A183" s="186"/>
      <c r="B183" s="186">
        <v>4241</v>
      </c>
      <c r="C183" s="186" t="s">
        <v>136</v>
      </c>
      <c r="D183" s="183">
        <v>3200</v>
      </c>
      <c r="E183" s="183">
        <v>0</v>
      </c>
      <c r="F183" s="185">
        <v>0</v>
      </c>
    </row>
    <row r="184" spans="1:6" x14ac:dyDescent="0.3">
      <c r="A184" s="186"/>
      <c r="B184" s="186">
        <v>42411</v>
      </c>
      <c r="C184" s="186" t="s">
        <v>136</v>
      </c>
      <c r="D184" s="183">
        <v>3200</v>
      </c>
      <c r="E184" s="183">
        <v>0</v>
      </c>
      <c r="F184" s="185">
        <v>0</v>
      </c>
    </row>
    <row r="185" spans="1:6" x14ac:dyDescent="0.3">
      <c r="A185" s="175" t="s">
        <v>210</v>
      </c>
      <c r="B185" s="175" t="s">
        <v>282</v>
      </c>
      <c r="C185" s="175" t="s">
        <v>283</v>
      </c>
      <c r="D185" s="175">
        <v>3143</v>
      </c>
      <c r="E185" s="175">
        <v>3038.53</v>
      </c>
      <c r="F185" s="187">
        <f>E185/D185</f>
        <v>0.96676105631562204</v>
      </c>
    </row>
    <row r="186" spans="1:6" x14ac:dyDescent="0.3">
      <c r="A186" s="180" t="s">
        <v>213</v>
      </c>
      <c r="B186" s="180" t="s">
        <v>262</v>
      </c>
      <c r="C186" s="180" t="s">
        <v>263</v>
      </c>
      <c r="D186" s="180">
        <v>3143</v>
      </c>
      <c r="E186" s="180">
        <v>3038.53</v>
      </c>
      <c r="F186" s="189">
        <f>E186/D186</f>
        <v>0.96676105631562204</v>
      </c>
    </row>
    <row r="187" spans="1:6" x14ac:dyDescent="0.3">
      <c r="A187" s="183"/>
      <c r="B187" s="188">
        <v>3</v>
      </c>
      <c r="C187" s="183" t="s">
        <v>4</v>
      </c>
      <c r="D187" s="183">
        <v>3143</v>
      </c>
      <c r="E187" s="183">
        <v>3038.53</v>
      </c>
      <c r="F187" s="185">
        <f>E187/D187</f>
        <v>0.96676105631562204</v>
      </c>
    </row>
    <row r="188" spans="1:6" x14ac:dyDescent="0.3">
      <c r="A188" s="186"/>
      <c r="B188" s="186">
        <v>32</v>
      </c>
      <c r="C188" s="186" t="s">
        <v>11</v>
      </c>
      <c r="D188" s="183">
        <v>3143</v>
      </c>
      <c r="E188" s="183">
        <v>3038.53</v>
      </c>
      <c r="F188" s="185">
        <f t="shared" ref="F188:F191" si="20">E188/D188</f>
        <v>0.96676105631562204</v>
      </c>
    </row>
    <row r="189" spans="1:6" x14ac:dyDescent="0.3">
      <c r="A189" s="186"/>
      <c r="B189" s="186">
        <v>323</v>
      </c>
      <c r="C189" s="186" t="s">
        <v>109</v>
      </c>
      <c r="D189" s="183">
        <v>3143</v>
      </c>
      <c r="E189" s="183">
        <v>3038.53</v>
      </c>
      <c r="F189" s="185">
        <f t="shared" si="20"/>
        <v>0.96676105631562204</v>
      </c>
    </row>
    <row r="190" spans="1:6" x14ac:dyDescent="0.3">
      <c r="A190" s="186"/>
      <c r="B190" s="186">
        <v>3238</v>
      </c>
      <c r="C190" s="186" t="s">
        <v>121</v>
      </c>
      <c r="D190" s="183">
        <v>3143</v>
      </c>
      <c r="E190" s="183">
        <v>3038.53</v>
      </c>
      <c r="F190" s="185">
        <f t="shared" si="20"/>
        <v>0.96676105631562204</v>
      </c>
    </row>
    <row r="191" spans="1:6" x14ac:dyDescent="0.3">
      <c r="A191" s="186"/>
      <c r="B191" s="186">
        <v>32389</v>
      </c>
      <c r="C191" s="186" t="s">
        <v>246</v>
      </c>
      <c r="D191" s="183">
        <v>3143</v>
      </c>
      <c r="E191" s="183">
        <v>3038.53</v>
      </c>
      <c r="F191" s="185">
        <f t="shared" si="20"/>
        <v>0.96676105631562204</v>
      </c>
    </row>
    <row r="192" spans="1:6" x14ac:dyDescent="0.3">
      <c r="A192" s="175" t="s">
        <v>210</v>
      </c>
      <c r="B192" s="175" t="s">
        <v>284</v>
      </c>
      <c r="C192" s="175" t="s">
        <v>285</v>
      </c>
      <c r="D192" s="175">
        <v>1905</v>
      </c>
      <c r="E192" s="175">
        <v>0</v>
      </c>
      <c r="F192" s="187">
        <v>0</v>
      </c>
    </row>
    <row r="193" spans="1:6" x14ac:dyDescent="0.3">
      <c r="A193" s="180" t="s">
        <v>213</v>
      </c>
      <c r="B193" s="180" t="s">
        <v>286</v>
      </c>
      <c r="C193" s="180" t="s">
        <v>287</v>
      </c>
      <c r="D193" s="180">
        <v>1905</v>
      </c>
      <c r="E193" s="180">
        <v>0</v>
      </c>
      <c r="F193" s="189">
        <v>0</v>
      </c>
    </row>
    <row r="194" spans="1:6" x14ac:dyDescent="0.3">
      <c r="A194" s="183"/>
      <c r="B194" s="183">
        <v>3</v>
      </c>
      <c r="C194" s="183" t="s">
        <v>4</v>
      </c>
      <c r="D194" s="183">
        <v>1105</v>
      </c>
      <c r="E194" s="183">
        <v>0</v>
      </c>
      <c r="F194" s="185">
        <v>0</v>
      </c>
    </row>
    <row r="195" spans="1:6" x14ac:dyDescent="0.3">
      <c r="A195" s="186"/>
      <c r="B195" s="186">
        <v>32</v>
      </c>
      <c r="C195" s="186" t="s">
        <v>11</v>
      </c>
      <c r="D195" s="183">
        <v>1100</v>
      </c>
      <c r="E195" s="183">
        <v>0</v>
      </c>
      <c r="F195" s="185">
        <v>0</v>
      </c>
    </row>
    <row r="196" spans="1:6" x14ac:dyDescent="0.3">
      <c r="A196" s="186"/>
      <c r="B196" s="186">
        <v>322</v>
      </c>
      <c r="C196" s="186" t="s">
        <v>96</v>
      </c>
      <c r="D196" s="183">
        <v>300</v>
      </c>
      <c r="E196" s="183">
        <v>0</v>
      </c>
      <c r="F196" s="185">
        <v>0</v>
      </c>
    </row>
    <row r="197" spans="1:6" x14ac:dyDescent="0.3">
      <c r="A197" s="186"/>
      <c r="B197" s="186">
        <v>3225</v>
      </c>
      <c r="C197" s="186" t="s">
        <v>230</v>
      </c>
      <c r="D197" s="183">
        <v>300</v>
      </c>
      <c r="E197" s="183">
        <v>0</v>
      </c>
      <c r="F197" s="185">
        <v>0</v>
      </c>
    </row>
    <row r="198" spans="1:6" x14ac:dyDescent="0.3">
      <c r="A198" s="186"/>
      <c r="B198" s="186">
        <v>32251</v>
      </c>
      <c r="C198" s="186" t="s">
        <v>231</v>
      </c>
      <c r="D198" s="183">
        <v>300</v>
      </c>
      <c r="E198" s="183">
        <v>0</v>
      </c>
      <c r="F198" s="185">
        <v>0</v>
      </c>
    </row>
    <row r="199" spans="1:6" x14ac:dyDescent="0.3">
      <c r="A199" s="186"/>
      <c r="B199" s="186">
        <v>323</v>
      </c>
      <c r="C199" s="186" t="s">
        <v>109</v>
      </c>
      <c r="D199" s="183">
        <v>200</v>
      </c>
      <c r="E199" s="183">
        <v>0</v>
      </c>
      <c r="F199" s="185">
        <v>0</v>
      </c>
    </row>
    <row r="200" spans="1:6" x14ac:dyDescent="0.3">
      <c r="A200" s="186"/>
      <c r="B200" s="186">
        <v>3239</v>
      </c>
      <c r="C200" s="186" t="s">
        <v>137</v>
      </c>
      <c r="D200" s="183">
        <v>200</v>
      </c>
      <c r="E200" s="183">
        <v>0</v>
      </c>
      <c r="F200" s="185">
        <v>0</v>
      </c>
    </row>
    <row r="201" spans="1:6" x14ac:dyDescent="0.3">
      <c r="A201" s="186"/>
      <c r="B201" s="186">
        <v>32399</v>
      </c>
      <c r="C201" s="186" t="s">
        <v>247</v>
      </c>
      <c r="D201" s="183">
        <v>200</v>
      </c>
      <c r="E201" s="183">
        <v>0</v>
      </c>
      <c r="F201" s="185">
        <v>0</v>
      </c>
    </row>
    <row r="202" spans="1:6" x14ac:dyDescent="0.3">
      <c r="A202" s="186"/>
      <c r="B202" s="186">
        <v>329</v>
      </c>
      <c r="C202" s="186" t="s">
        <v>122</v>
      </c>
      <c r="D202" s="183">
        <v>600</v>
      </c>
      <c r="E202" s="183">
        <v>0</v>
      </c>
      <c r="F202" s="185">
        <v>0</v>
      </c>
    </row>
    <row r="203" spans="1:6" x14ac:dyDescent="0.3">
      <c r="A203" s="186"/>
      <c r="B203" s="186">
        <v>3299</v>
      </c>
      <c r="C203" s="186" t="s">
        <v>122</v>
      </c>
      <c r="D203" s="183">
        <v>600</v>
      </c>
      <c r="E203" s="183">
        <v>0</v>
      </c>
      <c r="F203" s="185">
        <v>0</v>
      </c>
    </row>
    <row r="204" spans="1:6" x14ac:dyDescent="0.3">
      <c r="A204" s="186"/>
      <c r="B204" s="186">
        <v>32999</v>
      </c>
      <c r="C204" s="186" t="s">
        <v>122</v>
      </c>
      <c r="D204" s="183">
        <v>600</v>
      </c>
      <c r="E204" s="183">
        <v>0</v>
      </c>
      <c r="F204" s="185">
        <v>0</v>
      </c>
    </row>
    <row r="205" spans="1:6" x14ac:dyDescent="0.3">
      <c r="A205" s="186"/>
      <c r="B205" s="186">
        <v>34</v>
      </c>
      <c r="C205" s="186" t="s">
        <v>128</v>
      </c>
      <c r="D205" s="183">
        <v>5</v>
      </c>
      <c r="E205" s="183">
        <v>0</v>
      </c>
      <c r="F205" s="185">
        <v>0</v>
      </c>
    </row>
    <row r="206" spans="1:6" x14ac:dyDescent="0.3">
      <c r="A206" s="186"/>
      <c r="B206" s="186">
        <v>343</v>
      </c>
      <c r="C206" s="186" t="s">
        <v>129</v>
      </c>
      <c r="D206" s="183">
        <v>5</v>
      </c>
      <c r="E206" s="183">
        <v>0</v>
      </c>
      <c r="F206" s="185">
        <v>0</v>
      </c>
    </row>
    <row r="207" spans="1:6" x14ac:dyDescent="0.3">
      <c r="A207" s="186"/>
      <c r="B207" s="186">
        <v>3433</v>
      </c>
      <c r="C207" s="186" t="s">
        <v>176</v>
      </c>
      <c r="D207" s="183">
        <v>5</v>
      </c>
      <c r="E207" s="183">
        <v>0</v>
      </c>
      <c r="F207" s="185">
        <v>0</v>
      </c>
    </row>
    <row r="208" spans="1:6" x14ac:dyDescent="0.3">
      <c r="A208" s="186"/>
      <c r="B208" s="186">
        <v>34339</v>
      </c>
      <c r="C208" s="186" t="s">
        <v>288</v>
      </c>
      <c r="D208" s="183">
        <v>5</v>
      </c>
      <c r="E208" s="183">
        <v>0</v>
      </c>
      <c r="F208" s="185">
        <v>0</v>
      </c>
    </row>
    <row r="209" spans="1:6" x14ac:dyDescent="0.3">
      <c r="A209" s="183"/>
      <c r="B209" s="183">
        <v>4</v>
      </c>
      <c r="C209" s="183" t="s">
        <v>6</v>
      </c>
      <c r="D209" s="183">
        <v>800</v>
      </c>
      <c r="E209" s="183">
        <v>0</v>
      </c>
      <c r="F209" s="185">
        <v>0</v>
      </c>
    </row>
    <row r="210" spans="1:6" x14ac:dyDescent="0.3">
      <c r="A210" s="186"/>
      <c r="B210" s="186">
        <v>42</v>
      </c>
      <c r="C210" s="186" t="s">
        <v>132</v>
      </c>
      <c r="D210" s="183">
        <v>800</v>
      </c>
      <c r="E210" s="183">
        <v>0</v>
      </c>
      <c r="F210" s="185">
        <v>0</v>
      </c>
    </row>
    <row r="211" spans="1:6" x14ac:dyDescent="0.3">
      <c r="A211" s="186"/>
      <c r="B211" s="186">
        <v>422</v>
      </c>
      <c r="C211" s="186" t="s">
        <v>133</v>
      </c>
      <c r="D211" s="183">
        <v>550</v>
      </c>
      <c r="E211" s="183">
        <v>0</v>
      </c>
      <c r="F211" s="185">
        <v>0</v>
      </c>
    </row>
    <row r="212" spans="1:6" x14ac:dyDescent="0.3">
      <c r="A212" s="186"/>
      <c r="B212" s="186">
        <v>4227</v>
      </c>
      <c r="C212" s="186" t="s">
        <v>178</v>
      </c>
      <c r="D212" s="183">
        <v>550</v>
      </c>
      <c r="E212" s="183">
        <v>0</v>
      </c>
      <c r="F212" s="185">
        <v>0</v>
      </c>
    </row>
    <row r="213" spans="1:6" x14ac:dyDescent="0.3">
      <c r="A213" s="186"/>
      <c r="B213" s="186">
        <v>42273</v>
      </c>
      <c r="C213" s="186" t="s">
        <v>276</v>
      </c>
      <c r="D213" s="183">
        <v>550</v>
      </c>
      <c r="E213" s="183">
        <v>0</v>
      </c>
      <c r="F213" s="185">
        <v>0</v>
      </c>
    </row>
    <row r="214" spans="1:6" x14ac:dyDescent="0.3">
      <c r="A214" s="186"/>
      <c r="B214" s="186">
        <v>424</v>
      </c>
      <c r="C214" s="186" t="s">
        <v>135</v>
      </c>
      <c r="D214" s="183">
        <v>250</v>
      </c>
      <c r="E214" s="183">
        <v>0</v>
      </c>
      <c r="F214" s="185">
        <v>0</v>
      </c>
    </row>
    <row r="215" spans="1:6" x14ac:dyDescent="0.3">
      <c r="A215" s="186"/>
      <c r="B215" s="186">
        <v>4241</v>
      </c>
      <c r="C215" s="186" t="s">
        <v>136</v>
      </c>
      <c r="D215" s="183">
        <v>250</v>
      </c>
      <c r="E215" s="183">
        <v>0</v>
      </c>
      <c r="F215" s="185">
        <v>0</v>
      </c>
    </row>
    <row r="216" spans="1:6" x14ac:dyDescent="0.3">
      <c r="A216" s="186"/>
      <c r="B216" s="186">
        <v>42411</v>
      </c>
      <c r="C216" s="186" t="s">
        <v>136</v>
      </c>
      <c r="D216" s="183">
        <v>250</v>
      </c>
      <c r="E216" s="183">
        <v>0</v>
      </c>
      <c r="F216" s="185">
        <v>0</v>
      </c>
    </row>
    <row r="217" spans="1:6" x14ac:dyDescent="0.3">
      <c r="A217" s="175" t="s">
        <v>289</v>
      </c>
      <c r="B217" s="175" t="s">
        <v>290</v>
      </c>
      <c r="C217" s="175" t="s">
        <v>291</v>
      </c>
      <c r="D217" s="175">
        <v>3548</v>
      </c>
      <c r="E217" s="175">
        <v>1496.02</v>
      </c>
      <c r="F217" s="187">
        <f>E217/D217</f>
        <v>0.42165163472378803</v>
      </c>
    </row>
    <row r="218" spans="1:6" x14ac:dyDescent="0.3">
      <c r="A218" s="180" t="s">
        <v>213</v>
      </c>
      <c r="B218" s="180" t="s">
        <v>268</v>
      </c>
      <c r="C218" s="180" t="s">
        <v>269</v>
      </c>
      <c r="D218" s="180">
        <v>3548</v>
      </c>
      <c r="E218" s="180">
        <v>1496.02</v>
      </c>
      <c r="F218" s="189">
        <f>E218/D218</f>
        <v>0.42165163472378803</v>
      </c>
    </row>
    <row r="219" spans="1:6" x14ac:dyDescent="0.3">
      <c r="A219" s="183"/>
      <c r="B219" s="188">
        <v>3</v>
      </c>
      <c r="C219" s="183" t="s">
        <v>4</v>
      </c>
      <c r="D219" s="183">
        <v>2203</v>
      </c>
      <c r="E219" s="183">
        <v>209.77</v>
      </c>
      <c r="F219" s="185">
        <f>E219/D219</f>
        <v>9.5220154334997739E-2</v>
      </c>
    </row>
    <row r="220" spans="1:6" x14ac:dyDescent="0.3">
      <c r="A220" s="186"/>
      <c r="B220" s="186">
        <v>32</v>
      </c>
      <c r="C220" s="186" t="s">
        <v>11</v>
      </c>
      <c r="D220" s="183">
        <v>2203</v>
      </c>
      <c r="E220" s="183">
        <v>209.77</v>
      </c>
      <c r="F220" s="185">
        <f t="shared" ref="F220:F239" si="21">E220/D220</f>
        <v>9.5220154334997739E-2</v>
      </c>
    </row>
    <row r="221" spans="1:6" x14ac:dyDescent="0.3">
      <c r="A221" s="186"/>
      <c r="B221" s="186">
        <v>321</v>
      </c>
      <c r="C221" s="186" t="s">
        <v>37</v>
      </c>
      <c r="D221" s="183">
        <v>200</v>
      </c>
      <c r="E221" s="183">
        <v>0</v>
      </c>
      <c r="F221" s="185">
        <f t="shared" si="21"/>
        <v>0</v>
      </c>
    </row>
    <row r="222" spans="1:6" x14ac:dyDescent="0.3">
      <c r="A222" s="186"/>
      <c r="B222" s="186">
        <v>3211</v>
      </c>
      <c r="C222" s="186" t="s">
        <v>38</v>
      </c>
      <c r="D222" s="183">
        <v>200</v>
      </c>
      <c r="E222" s="183">
        <v>0</v>
      </c>
      <c r="F222" s="185">
        <f t="shared" si="21"/>
        <v>0</v>
      </c>
    </row>
    <row r="223" spans="1:6" x14ac:dyDescent="0.3">
      <c r="A223" s="186"/>
      <c r="B223" s="186">
        <v>32115</v>
      </c>
      <c r="C223" s="186" t="s">
        <v>217</v>
      </c>
      <c r="D223" s="183">
        <v>200</v>
      </c>
      <c r="E223" s="183">
        <v>0</v>
      </c>
      <c r="F223" s="185">
        <f t="shared" si="21"/>
        <v>0</v>
      </c>
    </row>
    <row r="224" spans="1:6" x14ac:dyDescent="0.3">
      <c r="A224" s="186"/>
      <c r="B224" s="186">
        <v>323</v>
      </c>
      <c r="C224" s="186" t="s">
        <v>109</v>
      </c>
      <c r="D224" s="183">
        <v>503</v>
      </c>
      <c r="E224" s="183">
        <v>209.77</v>
      </c>
      <c r="F224" s="185">
        <f t="shared" si="21"/>
        <v>0.41703777335984099</v>
      </c>
    </row>
    <row r="225" spans="1:6" x14ac:dyDescent="0.3">
      <c r="A225" s="186"/>
      <c r="B225" s="186">
        <v>3231</v>
      </c>
      <c r="C225" s="186" t="s">
        <v>232</v>
      </c>
      <c r="D225" s="183">
        <v>3</v>
      </c>
      <c r="E225" s="183">
        <v>2.77</v>
      </c>
      <c r="F225" s="185">
        <f t="shared" si="21"/>
        <v>0.92333333333333334</v>
      </c>
    </row>
    <row r="226" spans="1:6" x14ac:dyDescent="0.3">
      <c r="A226" s="186"/>
      <c r="B226" s="186">
        <v>32313</v>
      </c>
      <c r="C226" s="186" t="s">
        <v>234</v>
      </c>
      <c r="D226" s="183">
        <v>3</v>
      </c>
      <c r="E226" s="183">
        <v>2.77</v>
      </c>
      <c r="F226" s="185">
        <f t="shared" si="21"/>
        <v>0.92333333333333334</v>
      </c>
    </row>
    <row r="227" spans="1:6" x14ac:dyDescent="0.3">
      <c r="A227" s="186"/>
      <c r="B227" s="186">
        <v>3239</v>
      </c>
      <c r="C227" s="186" t="s">
        <v>137</v>
      </c>
      <c r="D227" s="183">
        <v>500</v>
      </c>
      <c r="E227" s="183">
        <v>207</v>
      </c>
      <c r="F227" s="185">
        <f t="shared" si="21"/>
        <v>0.41399999999999998</v>
      </c>
    </row>
    <row r="228" spans="1:6" x14ac:dyDescent="0.3">
      <c r="A228" s="186"/>
      <c r="B228" s="186">
        <v>32399</v>
      </c>
      <c r="C228" s="186" t="s">
        <v>247</v>
      </c>
      <c r="D228" s="183">
        <v>500</v>
      </c>
      <c r="E228" s="183">
        <v>207</v>
      </c>
      <c r="F228" s="185">
        <f t="shared" si="21"/>
        <v>0.41399999999999998</v>
      </c>
    </row>
    <row r="229" spans="1:6" x14ac:dyDescent="0.3">
      <c r="A229" s="186"/>
      <c r="B229" s="186">
        <v>329</v>
      </c>
      <c r="C229" s="186" t="s">
        <v>122</v>
      </c>
      <c r="D229" s="183">
        <v>1500</v>
      </c>
      <c r="E229" s="183">
        <v>0</v>
      </c>
      <c r="F229" s="185">
        <f t="shared" si="21"/>
        <v>0</v>
      </c>
    </row>
    <row r="230" spans="1:6" x14ac:dyDescent="0.3">
      <c r="A230" s="186"/>
      <c r="B230" s="186">
        <v>3299</v>
      </c>
      <c r="C230" s="186" t="s">
        <v>122</v>
      </c>
      <c r="D230" s="183">
        <v>1500</v>
      </c>
      <c r="E230" s="183">
        <v>0</v>
      </c>
      <c r="F230" s="185">
        <f t="shared" si="21"/>
        <v>0</v>
      </c>
    </row>
    <row r="231" spans="1:6" x14ac:dyDescent="0.3">
      <c r="A231" s="186"/>
      <c r="B231" s="186">
        <v>32999</v>
      </c>
      <c r="C231" s="186" t="s">
        <v>122</v>
      </c>
      <c r="D231" s="183">
        <v>1500</v>
      </c>
      <c r="E231" s="183">
        <v>0</v>
      </c>
      <c r="F231" s="185">
        <f t="shared" si="21"/>
        <v>0</v>
      </c>
    </row>
    <row r="232" spans="1:6" x14ac:dyDescent="0.3">
      <c r="A232" s="183"/>
      <c r="B232" s="183">
        <v>4</v>
      </c>
      <c r="C232" s="183" t="s">
        <v>6</v>
      </c>
      <c r="D232" s="183">
        <v>1345</v>
      </c>
      <c r="E232" s="183">
        <v>1286.25</v>
      </c>
      <c r="F232" s="185">
        <f t="shared" si="21"/>
        <v>0.95631970260223054</v>
      </c>
    </row>
    <row r="233" spans="1:6" x14ac:dyDescent="0.3">
      <c r="A233" s="186"/>
      <c r="B233" s="186">
        <v>42</v>
      </c>
      <c r="C233" s="186" t="s">
        <v>132</v>
      </c>
      <c r="D233" s="183">
        <v>1345</v>
      </c>
      <c r="E233" s="183">
        <v>1286.25</v>
      </c>
      <c r="F233" s="185">
        <f t="shared" si="21"/>
        <v>0.95631970260223054</v>
      </c>
    </row>
    <row r="234" spans="1:6" x14ac:dyDescent="0.3">
      <c r="A234" s="186"/>
      <c r="B234" s="186">
        <v>422</v>
      </c>
      <c r="C234" s="186" t="s">
        <v>133</v>
      </c>
      <c r="D234" s="183">
        <v>1287</v>
      </c>
      <c r="E234" s="183">
        <v>1286.25</v>
      </c>
      <c r="F234" s="185">
        <f t="shared" si="21"/>
        <v>0.99941724941724941</v>
      </c>
    </row>
    <row r="235" spans="1:6" x14ac:dyDescent="0.3">
      <c r="A235" s="186"/>
      <c r="B235" s="186">
        <v>4221</v>
      </c>
      <c r="C235" s="186" t="s">
        <v>134</v>
      </c>
      <c r="D235" s="183">
        <v>1287</v>
      </c>
      <c r="E235" s="183">
        <v>1286.25</v>
      </c>
      <c r="F235" s="185">
        <f t="shared" si="21"/>
        <v>0.99941724941724941</v>
      </c>
    </row>
    <row r="236" spans="1:6" x14ac:dyDescent="0.3">
      <c r="A236" s="186"/>
      <c r="B236" s="186">
        <v>42211</v>
      </c>
      <c r="C236" s="186" t="s">
        <v>292</v>
      </c>
      <c r="D236" s="183">
        <v>1287</v>
      </c>
      <c r="E236" s="183">
        <v>1286.25</v>
      </c>
      <c r="F236" s="185">
        <f t="shared" si="21"/>
        <v>0.99941724941724941</v>
      </c>
    </row>
    <row r="237" spans="1:6" x14ac:dyDescent="0.3">
      <c r="A237" s="186"/>
      <c r="B237" s="186">
        <v>424</v>
      </c>
      <c r="C237" s="186" t="s">
        <v>135</v>
      </c>
      <c r="D237" s="183">
        <v>58</v>
      </c>
      <c r="E237" s="183">
        <v>0</v>
      </c>
      <c r="F237" s="185">
        <f t="shared" si="21"/>
        <v>0</v>
      </c>
    </row>
    <row r="238" spans="1:6" x14ac:dyDescent="0.3">
      <c r="A238" s="186"/>
      <c r="B238" s="186">
        <v>4241</v>
      </c>
      <c r="C238" s="186" t="s">
        <v>136</v>
      </c>
      <c r="D238" s="183">
        <v>58</v>
      </c>
      <c r="E238" s="183">
        <v>0</v>
      </c>
      <c r="F238" s="185">
        <f t="shared" si="21"/>
        <v>0</v>
      </c>
    </row>
    <row r="239" spans="1:6" x14ac:dyDescent="0.3">
      <c r="A239" s="186"/>
      <c r="B239" s="186">
        <v>42411</v>
      </c>
      <c r="C239" s="186" t="s">
        <v>136</v>
      </c>
      <c r="D239" s="183">
        <v>58</v>
      </c>
      <c r="E239" s="183">
        <v>0</v>
      </c>
      <c r="F239" s="185">
        <f t="shared" si="21"/>
        <v>0</v>
      </c>
    </row>
    <row r="240" spans="1:6" x14ac:dyDescent="0.3">
      <c r="A240" s="175" t="s">
        <v>289</v>
      </c>
      <c r="B240" s="175" t="s">
        <v>293</v>
      </c>
      <c r="C240" s="175" t="s">
        <v>294</v>
      </c>
      <c r="D240" s="175">
        <v>16700</v>
      </c>
      <c r="E240" s="175">
        <f>E247</f>
        <v>12700.87</v>
      </c>
      <c r="F240" s="187">
        <f>E240/D240</f>
        <v>0.76053113772455094</v>
      </c>
    </row>
    <row r="241" spans="1:6" x14ac:dyDescent="0.3">
      <c r="A241" s="180" t="s">
        <v>213</v>
      </c>
      <c r="B241" s="180" t="s">
        <v>262</v>
      </c>
      <c r="C241" s="180" t="s">
        <v>263</v>
      </c>
      <c r="D241" s="180">
        <v>2500</v>
      </c>
      <c r="E241" s="180">
        <v>0</v>
      </c>
      <c r="F241" s="189">
        <v>0</v>
      </c>
    </row>
    <row r="242" spans="1:6" x14ac:dyDescent="0.3">
      <c r="A242" s="183"/>
      <c r="B242" s="188">
        <v>3</v>
      </c>
      <c r="C242" s="183" t="s">
        <v>4</v>
      </c>
      <c r="D242" s="183">
        <v>2500</v>
      </c>
      <c r="E242" s="183">
        <v>0</v>
      </c>
      <c r="F242" s="185">
        <v>0</v>
      </c>
    </row>
    <row r="243" spans="1:6" x14ac:dyDescent="0.3">
      <c r="A243" s="186"/>
      <c r="B243" s="186">
        <v>32</v>
      </c>
      <c r="C243" s="186" t="s">
        <v>11</v>
      </c>
      <c r="D243" s="183">
        <v>2500</v>
      </c>
      <c r="E243" s="183">
        <v>0</v>
      </c>
      <c r="F243" s="185">
        <v>0</v>
      </c>
    </row>
    <row r="244" spans="1:6" x14ac:dyDescent="0.3">
      <c r="A244" s="186"/>
      <c r="B244" s="186">
        <v>322</v>
      </c>
      <c r="C244" s="186" t="s">
        <v>96</v>
      </c>
      <c r="D244" s="183">
        <v>2500</v>
      </c>
      <c r="E244" s="183">
        <v>0</v>
      </c>
      <c r="F244" s="185">
        <v>0</v>
      </c>
    </row>
    <row r="245" spans="1:6" x14ac:dyDescent="0.3">
      <c r="A245" s="186"/>
      <c r="B245" s="186">
        <v>3222</v>
      </c>
      <c r="C245" s="186" t="s">
        <v>100</v>
      </c>
      <c r="D245" s="183">
        <v>2500</v>
      </c>
      <c r="E245" s="183">
        <v>0</v>
      </c>
      <c r="F245" s="185">
        <v>0</v>
      </c>
    </row>
    <row r="246" spans="1:6" x14ac:dyDescent="0.3">
      <c r="A246" s="186"/>
      <c r="B246" s="186">
        <v>32224</v>
      </c>
      <c r="C246" s="186" t="s">
        <v>295</v>
      </c>
      <c r="D246" s="183">
        <v>2500</v>
      </c>
      <c r="E246" s="183">
        <v>0</v>
      </c>
      <c r="F246" s="185">
        <v>0</v>
      </c>
    </row>
    <row r="247" spans="1:6" x14ac:dyDescent="0.3">
      <c r="A247" s="180" t="s">
        <v>213</v>
      </c>
      <c r="B247" s="180" t="s">
        <v>270</v>
      </c>
      <c r="C247" s="180" t="s">
        <v>271</v>
      </c>
      <c r="D247" s="180">
        <v>14200</v>
      </c>
      <c r="E247" s="180">
        <f>E248</f>
        <v>12700.87</v>
      </c>
      <c r="F247" s="189">
        <f>E247/D247</f>
        <v>0.89442746478873247</v>
      </c>
    </row>
    <row r="248" spans="1:6" x14ac:dyDescent="0.3">
      <c r="A248" s="183"/>
      <c r="B248" s="188">
        <v>3</v>
      </c>
      <c r="C248" s="183" t="s">
        <v>4</v>
      </c>
      <c r="D248" s="183">
        <v>14200</v>
      </c>
      <c r="E248" s="183">
        <v>12700.87</v>
      </c>
      <c r="F248" s="185">
        <f>E248/D248</f>
        <v>0.89442746478873247</v>
      </c>
    </row>
    <row r="249" spans="1:6" x14ac:dyDescent="0.3">
      <c r="A249" s="186"/>
      <c r="B249" s="186">
        <v>32</v>
      </c>
      <c r="C249" s="186" t="s">
        <v>11</v>
      </c>
      <c r="D249" s="183">
        <v>14200</v>
      </c>
      <c r="E249" s="183">
        <v>12700.87</v>
      </c>
      <c r="F249" s="185">
        <f t="shared" ref="F249:F252" si="22">E249/D249</f>
        <v>0.89442746478873247</v>
      </c>
    </row>
    <row r="250" spans="1:6" x14ac:dyDescent="0.3">
      <c r="A250" s="186"/>
      <c r="B250" s="186">
        <v>322</v>
      </c>
      <c r="C250" s="186" t="s">
        <v>96</v>
      </c>
      <c r="D250" s="183">
        <v>14200</v>
      </c>
      <c r="E250" s="183">
        <v>12700.87</v>
      </c>
      <c r="F250" s="185">
        <f t="shared" si="22"/>
        <v>0.89442746478873247</v>
      </c>
    </row>
    <row r="251" spans="1:6" x14ac:dyDescent="0.3">
      <c r="A251" s="186"/>
      <c r="B251" s="186">
        <v>3222</v>
      </c>
      <c r="C251" s="186" t="s">
        <v>100</v>
      </c>
      <c r="D251" s="183">
        <v>14200</v>
      </c>
      <c r="E251" s="183">
        <v>12700.87</v>
      </c>
      <c r="F251" s="185">
        <f t="shared" si="22"/>
        <v>0.89442746478873247</v>
      </c>
    </row>
    <row r="252" spans="1:6" x14ac:dyDescent="0.3">
      <c r="A252" s="186"/>
      <c r="B252" s="186">
        <v>32224</v>
      </c>
      <c r="C252" s="186" t="s">
        <v>295</v>
      </c>
      <c r="D252" s="183">
        <v>14200</v>
      </c>
      <c r="E252" s="183">
        <v>12700.87</v>
      </c>
      <c r="F252" s="185">
        <f t="shared" si="22"/>
        <v>0.89442746478873247</v>
      </c>
    </row>
    <row r="253" spans="1:6" x14ac:dyDescent="0.3">
      <c r="A253" s="175" t="s">
        <v>289</v>
      </c>
      <c r="B253" s="175" t="s">
        <v>296</v>
      </c>
      <c r="C253" s="175" t="s">
        <v>297</v>
      </c>
      <c r="D253" s="175">
        <v>34020</v>
      </c>
      <c r="E253" s="175">
        <f>E260</f>
        <v>30575.940000000002</v>
      </c>
      <c r="F253" s="187">
        <f>E253/D253</f>
        <v>0.89876366843033517</v>
      </c>
    </row>
    <row r="254" spans="1:6" x14ac:dyDescent="0.3">
      <c r="A254" s="180" t="s">
        <v>213</v>
      </c>
      <c r="B254" s="180" t="s">
        <v>262</v>
      </c>
      <c r="C254" s="180" t="s">
        <v>263</v>
      </c>
      <c r="D254" s="180">
        <v>500</v>
      </c>
      <c r="E254" s="180">
        <v>0</v>
      </c>
      <c r="F254" s="189">
        <v>0</v>
      </c>
    </row>
    <row r="255" spans="1:6" x14ac:dyDescent="0.3">
      <c r="A255" s="183"/>
      <c r="B255" s="188">
        <v>3</v>
      </c>
      <c r="C255" s="183" t="s">
        <v>4</v>
      </c>
      <c r="D255" s="183">
        <v>500</v>
      </c>
      <c r="E255" s="183">
        <v>0</v>
      </c>
      <c r="F255" s="185">
        <v>0</v>
      </c>
    </row>
    <row r="256" spans="1:6" x14ac:dyDescent="0.3">
      <c r="A256" s="186"/>
      <c r="B256" s="186">
        <v>31</v>
      </c>
      <c r="C256" s="186" t="s">
        <v>5</v>
      </c>
      <c r="D256" s="183">
        <v>500</v>
      </c>
      <c r="E256" s="183">
        <v>0</v>
      </c>
      <c r="F256" s="185">
        <v>0</v>
      </c>
    </row>
    <row r="257" spans="1:6" x14ac:dyDescent="0.3">
      <c r="A257" s="186"/>
      <c r="B257" s="186">
        <v>312</v>
      </c>
      <c r="C257" s="186" t="s">
        <v>87</v>
      </c>
      <c r="D257" s="183">
        <v>500</v>
      </c>
      <c r="E257" s="183">
        <v>0</v>
      </c>
      <c r="F257" s="185">
        <v>0</v>
      </c>
    </row>
    <row r="258" spans="1:6" x14ac:dyDescent="0.3">
      <c r="A258" s="186"/>
      <c r="B258" s="186">
        <v>3121</v>
      </c>
      <c r="C258" s="186" t="s">
        <v>87</v>
      </c>
      <c r="D258" s="183">
        <v>500</v>
      </c>
      <c r="E258" s="183">
        <v>0</v>
      </c>
      <c r="F258" s="185">
        <v>0</v>
      </c>
    </row>
    <row r="259" spans="1:6" x14ac:dyDescent="0.3">
      <c r="A259" s="186"/>
      <c r="B259" s="186">
        <v>31215</v>
      </c>
      <c r="C259" s="186" t="s">
        <v>298</v>
      </c>
      <c r="D259" s="183">
        <v>500</v>
      </c>
      <c r="E259" s="183">
        <v>0</v>
      </c>
      <c r="F259" s="185">
        <v>0</v>
      </c>
    </row>
    <row r="260" spans="1:6" x14ac:dyDescent="0.3">
      <c r="A260" s="180" t="s">
        <v>213</v>
      </c>
      <c r="B260" s="180">
        <v>37292</v>
      </c>
      <c r="C260" s="180" t="s">
        <v>299</v>
      </c>
      <c r="D260" s="180">
        <v>33520</v>
      </c>
      <c r="E260" s="180">
        <f>E261</f>
        <v>30575.940000000002</v>
      </c>
      <c r="F260" s="189">
        <f>E260/D260</f>
        <v>0.91217004773269694</v>
      </c>
    </row>
    <row r="261" spans="1:6" x14ac:dyDescent="0.3">
      <c r="A261" s="183"/>
      <c r="B261" s="188">
        <v>3</v>
      </c>
      <c r="C261" s="183" t="s">
        <v>4</v>
      </c>
      <c r="D261" s="183">
        <v>33520</v>
      </c>
      <c r="E261" s="183">
        <f>E262+E274</f>
        <v>30575.940000000002</v>
      </c>
      <c r="F261" s="185">
        <f t="shared" ref="F261:F278" si="23">E261/D261</f>
        <v>0.91217004773269694</v>
      </c>
    </row>
    <row r="262" spans="1:6" x14ac:dyDescent="0.3">
      <c r="A262" s="186"/>
      <c r="B262" s="186">
        <v>31</v>
      </c>
      <c r="C262" s="186" t="s">
        <v>5</v>
      </c>
      <c r="D262" s="183">
        <v>30900</v>
      </c>
      <c r="E262" s="183">
        <f>E263+E266+E271</f>
        <v>28723.360000000001</v>
      </c>
      <c r="F262" s="185">
        <f t="shared" si="23"/>
        <v>0.92955857605177994</v>
      </c>
    </row>
    <row r="263" spans="1:6" x14ac:dyDescent="0.3">
      <c r="A263" s="186"/>
      <c r="B263" s="186">
        <v>311</v>
      </c>
      <c r="C263" s="186" t="s">
        <v>35</v>
      </c>
      <c r="D263" s="183">
        <v>25000</v>
      </c>
      <c r="E263" s="183">
        <v>24054.38</v>
      </c>
      <c r="F263" s="185">
        <f t="shared" si="23"/>
        <v>0.96217520000000001</v>
      </c>
    </row>
    <row r="264" spans="1:6" x14ac:dyDescent="0.3">
      <c r="A264" s="186"/>
      <c r="B264" s="186">
        <v>3111</v>
      </c>
      <c r="C264" s="186" t="s">
        <v>36</v>
      </c>
      <c r="D264" s="183">
        <v>25000</v>
      </c>
      <c r="E264" s="183">
        <v>24054.38</v>
      </c>
      <c r="F264" s="185">
        <f t="shared" si="23"/>
        <v>0.96217520000000001</v>
      </c>
    </row>
    <row r="265" spans="1:6" x14ac:dyDescent="0.3">
      <c r="A265" s="186"/>
      <c r="B265" s="186">
        <v>31111</v>
      </c>
      <c r="C265" s="186" t="s">
        <v>300</v>
      </c>
      <c r="D265" s="183">
        <v>25000</v>
      </c>
      <c r="E265" s="183">
        <v>24054.38</v>
      </c>
      <c r="F265" s="185">
        <f t="shared" si="23"/>
        <v>0.96217520000000001</v>
      </c>
    </row>
    <row r="266" spans="1:6" x14ac:dyDescent="0.3">
      <c r="A266" s="186"/>
      <c r="B266" s="186">
        <v>312</v>
      </c>
      <c r="C266" s="186" t="s">
        <v>87</v>
      </c>
      <c r="D266" s="183">
        <v>900</v>
      </c>
      <c r="E266" s="183">
        <v>700</v>
      </c>
      <c r="F266" s="185">
        <f t="shared" si="23"/>
        <v>0.77777777777777779</v>
      </c>
    </row>
    <row r="267" spans="1:6" x14ac:dyDescent="0.3">
      <c r="A267" s="186"/>
      <c r="B267" s="186">
        <v>3121</v>
      </c>
      <c r="C267" s="186" t="s">
        <v>87</v>
      </c>
      <c r="D267" s="183">
        <v>900</v>
      </c>
      <c r="E267" s="183">
        <v>700</v>
      </c>
      <c r="F267" s="185">
        <f t="shared" si="23"/>
        <v>0.77777777777777779</v>
      </c>
    </row>
    <row r="268" spans="1:6" x14ac:dyDescent="0.3">
      <c r="A268" s="186"/>
      <c r="B268" s="186">
        <v>31212</v>
      </c>
      <c r="C268" s="186" t="s">
        <v>301</v>
      </c>
      <c r="D268" s="183">
        <v>0</v>
      </c>
      <c r="E268" s="183">
        <v>300</v>
      </c>
      <c r="F268" s="190" t="s">
        <v>162</v>
      </c>
    </row>
    <row r="269" spans="1:6" x14ac:dyDescent="0.3">
      <c r="A269" s="186"/>
      <c r="B269" s="186">
        <v>31216</v>
      </c>
      <c r="C269" s="186" t="s">
        <v>302</v>
      </c>
      <c r="D269" s="183">
        <v>300</v>
      </c>
      <c r="E269" s="183">
        <v>300</v>
      </c>
      <c r="F269" s="185">
        <f t="shared" si="23"/>
        <v>1</v>
      </c>
    </row>
    <row r="270" spans="1:6" x14ac:dyDescent="0.3">
      <c r="A270" s="186"/>
      <c r="B270" s="186">
        <v>31219</v>
      </c>
      <c r="C270" s="186" t="s">
        <v>303</v>
      </c>
      <c r="D270" s="183">
        <v>600</v>
      </c>
      <c r="E270" s="183">
        <v>100</v>
      </c>
      <c r="F270" s="185">
        <f t="shared" si="23"/>
        <v>0.16666666666666666</v>
      </c>
    </row>
    <row r="271" spans="1:6" x14ac:dyDescent="0.3">
      <c r="A271" s="186"/>
      <c r="B271" s="186">
        <v>313</v>
      </c>
      <c r="C271" s="186" t="s">
        <v>88</v>
      </c>
      <c r="D271" s="183">
        <v>5000</v>
      </c>
      <c r="E271" s="183">
        <v>3968.98</v>
      </c>
      <c r="F271" s="185">
        <f t="shared" si="23"/>
        <v>0.79379600000000006</v>
      </c>
    </row>
    <row r="272" spans="1:6" x14ac:dyDescent="0.3">
      <c r="A272" s="186"/>
      <c r="B272" s="186">
        <v>3132</v>
      </c>
      <c r="C272" s="186" t="s">
        <v>89</v>
      </c>
      <c r="D272" s="183">
        <v>5000</v>
      </c>
      <c r="E272" s="183">
        <v>3968.98</v>
      </c>
      <c r="F272" s="185">
        <f t="shared" si="23"/>
        <v>0.79379600000000006</v>
      </c>
    </row>
    <row r="273" spans="1:6" x14ac:dyDescent="0.3">
      <c r="A273" s="186"/>
      <c r="B273" s="186">
        <v>31321</v>
      </c>
      <c r="C273" s="186" t="s">
        <v>89</v>
      </c>
      <c r="D273" s="183">
        <v>5000</v>
      </c>
      <c r="E273" s="183">
        <v>3968.98</v>
      </c>
      <c r="F273" s="185">
        <f t="shared" si="23"/>
        <v>0.79379600000000006</v>
      </c>
    </row>
    <row r="274" spans="1:6" x14ac:dyDescent="0.3">
      <c r="A274" s="186"/>
      <c r="B274" s="186">
        <v>32</v>
      </c>
      <c r="C274" s="186" t="s">
        <v>11</v>
      </c>
      <c r="D274" s="183">
        <v>2620</v>
      </c>
      <c r="E274" s="183">
        <f>E275</f>
        <v>1852.58</v>
      </c>
      <c r="F274" s="185">
        <f t="shared" si="23"/>
        <v>0.7070916030534351</v>
      </c>
    </row>
    <row r="275" spans="1:6" x14ac:dyDescent="0.3">
      <c r="A275" s="186"/>
      <c r="B275" s="186">
        <v>321</v>
      </c>
      <c r="C275" s="186" t="s">
        <v>37</v>
      </c>
      <c r="D275" s="183">
        <v>2620</v>
      </c>
      <c r="E275" s="183">
        <f>E276+E278</f>
        <v>1852.58</v>
      </c>
      <c r="F275" s="185">
        <f t="shared" si="23"/>
        <v>0.7070916030534351</v>
      </c>
    </row>
    <row r="276" spans="1:6" x14ac:dyDescent="0.3">
      <c r="A276" s="186"/>
      <c r="B276" s="186">
        <v>3211</v>
      </c>
      <c r="C276" s="186" t="s">
        <v>38</v>
      </c>
      <c r="D276" s="183">
        <v>120</v>
      </c>
      <c r="E276" s="183">
        <v>30</v>
      </c>
      <c r="F276" s="185">
        <f t="shared" si="23"/>
        <v>0.25</v>
      </c>
    </row>
    <row r="277" spans="1:6" x14ac:dyDescent="0.3">
      <c r="A277" s="186"/>
      <c r="B277" s="186">
        <v>32111</v>
      </c>
      <c r="C277" s="186" t="s">
        <v>215</v>
      </c>
      <c r="D277" s="183">
        <v>120</v>
      </c>
      <c r="E277" s="183">
        <v>30</v>
      </c>
      <c r="F277" s="185">
        <f t="shared" si="23"/>
        <v>0.25</v>
      </c>
    </row>
    <row r="278" spans="1:6" x14ac:dyDescent="0.3">
      <c r="A278" s="186"/>
      <c r="B278" s="186">
        <v>3212</v>
      </c>
      <c r="C278" s="186" t="s">
        <v>91</v>
      </c>
      <c r="D278" s="183">
        <v>2500</v>
      </c>
      <c r="E278" s="183">
        <v>1822.58</v>
      </c>
      <c r="F278" s="185">
        <f t="shared" si="23"/>
        <v>0.72903200000000001</v>
      </c>
    </row>
    <row r="279" spans="1:6" x14ac:dyDescent="0.3">
      <c r="A279" s="186"/>
      <c r="B279" s="186">
        <v>32121</v>
      </c>
      <c r="C279" s="186" t="s">
        <v>304</v>
      </c>
      <c r="D279" s="183">
        <v>2500</v>
      </c>
      <c r="E279" s="183">
        <v>1822.58</v>
      </c>
      <c r="F279" s="185">
        <f>E279/D279</f>
        <v>0.72903200000000001</v>
      </c>
    </row>
    <row r="280" spans="1:6" x14ac:dyDescent="0.3">
      <c r="A280" s="175" t="s">
        <v>208</v>
      </c>
      <c r="B280" s="175">
        <v>3202</v>
      </c>
      <c r="C280" s="175" t="s">
        <v>305</v>
      </c>
      <c r="D280" s="175">
        <v>680</v>
      </c>
      <c r="E280" s="175">
        <f>E281+E288</f>
        <v>3966.93</v>
      </c>
      <c r="F280" s="175">
        <v>557.52</v>
      </c>
    </row>
    <row r="281" spans="1:6" x14ac:dyDescent="0.3">
      <c r="A281" s="180" t="s">
        <v>251</v>
      </c>
      <c r="B281" s="180" t="s">
        <v>306</v>
      </c>
      <c r="C281" s="180" t="s">
        <v>307</v>
      </c>
      <c r="D281" s="180">
        <v>0</v>
      </c>
      <c r="E281" s="180">
        <v>3473.93</v>
      </c>
      <c r="F281" s="180">
        <v>0</v>
      </c>
    </row>
    <row r="282" spans="1:6" x14ac:dyDescent="0.3">
      <c r="A282" s="180" t="s">
        <v>213</v>
      </c>
      <c r="B282" s="180" t="s">
        <v>270</v>
      </c>
      <c r="C282" s="180" t="s">
        <v>271</v>
      </c>
      <c r="D282" s="180">
        <v>0</v>
      </c>
      <c r="E282" s="180">
        <v>3473.93</v>
      </c>
      <c r="F282" s="180">
        <v>0</v>
      </c>
    </row>
    <row r="283" spans="1:6" x14ac:dyDescent="0.3">
      <c r="A283" s="183"/>
      <c r="B283" s="188">
        <v>4</v>
      </c>
      <c r="C283" s="183" t="s">
        <v>6</v>
      </c>
      <c r="D283" s="183">
        <v>0</v>
      </c>
      <c r="E283" s="183">
        <v>3473.93</v>
      </c>
      <c r="F283" s="183">
        <v>0</v>
      </c>
    </row>
    <row r="284" spans="1:6" x14ac:dyDescent="0.3">
      <c r="A284" s="186"/>
      <c r="B284" s="186">
        <v>42</v>
      </c>
      <c r="C284" s="186" t="s">
        <v>132</v>
      </c>
      <c r="D284" s="183">
        <v>0</v>
      </c>
      <c r="E284" s="183">
        <v>3473.93</v>
      </c>
      <c r="F284" s="183">
        <v>0</v>
      </c>
    </row>
    <row r="285" spans="1:6" x14ac:dyDescent="0.3">
      <c r="A285" s="186"/>
      <c r="B285" s="186">
        <v>424</v>
      </c>
      <c r="C285" s="186" t="s">
        <v>135</v>
      </c>
      <c r="D285" s="183">
        <v>0</v>
      </c>
      <c r="E285" s="183">
        <v>3473.93</v>
      </c>
      <c r="F285" s="183">
        <v>0</v>
      </c>
    </row>
    <row r="286" spans="1:6" x14ac:dyDescent="0.3">
      <c r="A286" s="186"/>
      <c r="B286" s="186">
        <v>4241</v>
      </c>
      <c r="C286" s="186" t="s">
        <v>136</v>
      </c>
      <c r="D286" s="183">
        <v>0</v>
      </c>
      <c r="E286" s="183">
        <v>3473.93</v>
      </c>
      <c r="F286" s="183">
        <v>0</v>
      </c>
    </row>
    <row r="287" spans="1:6" x14ac:dyDescent="0.3">
      <c r="A287" s="186"/>
      <c r="B287" s="186">
        <v>42411</v>
      </c>
      <c r="C287" s="186" t="s">
        <v>136</v>
      </c>
      <c r="D287" s="183">
        <v>0</v>
      </c>
      <c r="E287" s="183">
        <v>3473.93</v>
      </c>
      <c r="F287" s="183">
        <v>0</v>
      </c>
    </row>
    <row r="288" spans="1:6" x14ac:dyDescent="0.3">
      <c r="A288" s="175" t="s">
        <v>251</v>
      </c>
      <c r="B288" s="175" t="s">
        <v>308</v>
      </c>
      <c r="C288" s="175" t="s">
        <v>309</v>
      </c>
      <c r="D288" s="175">
        <v>680</v>
      </c>
      <c r="E288" s="175">
        <f>E289+E295</f>
        <v>493</v>
      </c>
      <c r="F288" s="187">
        <f>E288/D288</f>
        <v>0.72499999999999998</v>
      </c>
    </row>
    <row r="289" spans="1:6" x14ac:dyDescent="0.3">
      <c r="A289" s="180" t="s">
        <v>213</v>
      </c>
      <c r="B289" s="180" t="s">
        <v>262</v>
      </c>
      <c r="C289" s="180" t="s">
        <v>263</v>
      </c>
      <c r="D289" s="180">
        <v>280</v>
      </c>
      <c r="E289" s="180">
        <v>280</v>
      </c>
      <c r="F289" s="189">
        <f>E289/D289</f>
        <v>1</v>
      </c>
    </row>
    <row r="290" spans="1:6" x14ac:dyDescent="0.3">
      <c r="A290" s="183"/>
      <c r="B290" s="188">
        <v>4</v>
      </c>
      <c r="C290" s="183" t="s">
        <v>6</v>
      </c>
      <c r="D290" s="183">
        <v>280</v>
      </c>
      <c r="E290" s="183">
        <v>280</v>
      </c>
      <c r="F290" s="185">
        <f>E290/D290</f>
        <v>1</v>
      </c>
    </row>
    <row r="291" spans="1:6" x14ac:dyDescent="0.3">
      <c r="A291" s="186"/>
      <c r="B291" s="186">
        <v>42</v>
      </c>
      <c r="C291" s="186" t="s">
        <v>132</v>
      </c>
      <c r="D291" s="183">
        <v>280</v>
      </c>
      <c r="E291" s="183">
        <v>280</v>
      </c>
      <c r="F291" s="185">
        <f t="shared" ref="F291:F294" si="24">E291/D291</f>
        <v>1</v>
      </c>
    </row>
    <row r="292" spans="1:6" x14ac:dyDescent="0.3">
      <c r="A292" s="186"/>
      <c r="B292" s="186">
        <v>424</v>
      </c>
      <c r="C292" s="186" t="s">
        <v>135</v>
      </c>
      <c r="D292" s="183">
        <v>280</v>
      </c>
      <c r="E292" s="183">
        <v>280</v>
      </c>
      <c r="F292" s="185">
        <f t="shared" si="24"/>
        <v>1</v>
      </c>
    </row>
    <row r="293" spans="1:6" x14ac:dyDescent="0.3">
      <c r="A293" s="186"/>
      <c r="B293" s="186">
        <v>4241</v>
      </c>
      <c r="C293" s="186" t="s">
        <v>136</v>
      </c>
      <c r="D293" s="183">
        <v>280</v>
      </c>
      <c r="E293" s="183">
        <v>280</v>
      </c>
      <c r="F293" s="185">
        <f t="shared" si="24"/>
        <v>1</v>
      </c>
    </row>
    <row r="294" spans="1:6" x14ac:dyDescent="0.3">
      <c r="A294" s="186"/>
      <c r="B294" s="186">
        <v>42411</v>
      </c>
      <c r="C294" s="186" t="s">
        <v>136</v>
      </c>
      <c r="D294" s="183">
        <v>280</v>
      </c>
      <c r="E294" s="183">
        <v>280</v>
      </c>
      <c r="F294" s="185">
        <f t="shared" si="24"/>
        <v>1</v>
      </c>
    </row>
    <row r="295" spans="1:6" x14ac:dyDescent="0.3">
      <c r="A295" s="180" t="s">
        <v>213</v>
      </c>
      <c r="B295" s="180" t="s">
        <v>277</v>
      </c>
      <c r="C295" s="180" t="s">
        <v>278</v>
      </c>
      <c r="D295" s="180">
        <v>400</v>
      </c>
      <c r="E295" s="180">
        <v>213</v>
      </c>
      <c r="F295" s="189">
        <f>E295/D295</f>
        <v>0.53249999999999997</v>
      </c>
    </row>
    <row r="296" spans="1:6" x14ac:dyDescent="0.3">
      <c r="A296" s="183"/>
      <c r="B296" s="188">
        <v>4</v>
      </c>
      <c r="C296" s="183" t="s">
        <v>6</v>
      </c>
      <c r="D296" s="183">
        <v>400</v>
      </c>
      <c r="E296" s="183">
        <v>213</v>
      </c>
      <c r="F296" s="185">
        <f>E296/D296</f>
        <v>0.53249999999999997</v>
      </c>
    </row>
    <row r="297" spans="1:6" x14ac:dyDescent="0.3">
      <c r="A297" s="186"/>
      <c r="B297" s="186">
        <v>42</v>
      </c>
      <c r="C297" s="186" t="s">
        <v>132</v>
      </c>
      <c r="D297" s="183">
        <v>400</v>
      </c>
      <c r="E297" s="183">
        <v>213</v>
      </c>
      <c r="F297" s="185">
        <f t="shared" ref="F297:F300" si="25">E297/D297</f>
        <v>0.53249999999999997</v>
      </c>
    </row>
    <row r="298" spans="1:6" x14ac:dyDescent="0.3">
      <c r="A298" s="186"/>
      <c r="B298" s="186">
        <v>424</v>
      </c>
      <c r="C298" s="186" t="s">
        <v>135</v>
      </c>
      <c r="D298" s="183">
        <v>400</v>
      </c>
      <c r="E298" s="183">
        <v>213</v>
      </c>
      <c r="F298" s="185">
        <f t="shared" si="25"/>
        <v>0.53249999999999997</v>
      </c>
    </row>
    <row r="299" spans="1:6" x14ac:dyDescent="0.3">
      <c r="A299" s="186"/>
      <c r="B299" s="186">
        <v>4241</v>
      </c>
      <c r="C299" s="186" t="s">
        <v>136</v>
      </c>
      <c r="D299" s="183">
        <v>400</v>
      </c>
      <c r="E299" s="183">
        <v>213</v>
      </c>
      <c r="F299" s="185">
        <f t="shared" si="25"/>
        <v>0.53249999999999997</v>
      </c>
    </row>
    <row r="300" spans="1:6" x14ac:dyDescent="0.3">
      <c r="A300" s="186"/>
      <c r="B300" s="186">
        <v>42411</v>
      </c>
      <c r="C300" s="186" t="s">
        <v>136</v>
      </c>
      <c r="D300" s="183">
        <v>400</v>
      </c>
      <c r="E300" s="183">
        <v>213</v>
      </c>
      <c r="F300" s="185">
        <f t="shared" si="25"/>
        <v>0.53249999999999997</v>
      </c>
    </row>
    <row r="301" spans="1:6" x14ac:dyDescent="0.3">
      <c r="A301" s="175" t="s">
        <v>208</v>
      </c>
      <c r="B301" s="175">
        <v>3203</v>
      </c>
      <c r="C301" s="175" t="s">
        <v>310</v>
      </c>
      <c r="D301" s="175">
        <v>644038</v>
      </c>
      <c r="E301" s="175">
        <f>E302</f>
        <v>586122.64</v>
      </c>
      <c r="F301" s="187">
        <f>E301/D301</f>
        <v>0.91007462292597641</v>
      </c>
    </row>
    <row r="302" spans="1:6" x14ac:dyDescent="0.3">
      <c r="A302" s="175" t="s">
        <v>210</v>
      </c>
      <c r="B302" s="175" t="s">
        <v>311</v>
      </c>
      <c r="C302" s="175" t="s">
        <v>310</v>
      </c>
      <c r="D302" s="175">
        <v>644038</v>
      </c>
      <c r="E302" s="175">
        <f>E303+E330</f>
        <v>586122.64</v>
      </c>
      <c r="F302" s="187">
        <f>E302/D302</f>
        <v>0.91007462292597641</v>
      </c>
    </row>
    <row r="303" spans="1:6" x14ac:dyDescent="0.3">
      <c r="A303" s="180" t="s">
        <v>213</v>
      </c>
      <c r="B303" s="180" t="s">
        <v>270</v>
      </c>
      <c r="C303" s="180" t="s">
        <v>271</v>
      </c>
      <c r="D303" s="180">
        <v>643967</v>
      </c>
      <c r="E303" s="180">
        <f>E304</f>
        <v>586052.64</v>
      </c>
      <c r="F303" s="189">
        <f>E303/D303</f>
        <v>0.91006626115934519</v>
      </c>
    </row>
    <row r="304" spans="1:6" x14ac:dyDescent="0.3">
      <c r="A304" s="183"/>
      <c r="B304" s="188">
        <v>3</v>
      </c>
      <c r="C304" s="183" t="s">
        <v>4</v>
      </c>
      <c r="D304" s="183">
        <v>643967</v>
      </c>
      <c r="E304" s="183">
        <f>E305+E318</f>
        <v>586052.64</v>
      </c>
      <c r="F304" s="185">
        <f>E304/D304</f>
        <v>0.91006626115934519</v>
      </c>
    </row>
    <row r="305" spans="1:6" x14ac:dyDescent="0.3">
      <c r="A305" s="186"/>
      <c r="B305" s="186">
        <v>31</v>
      </c>
      <c r="C305" s="186" t="s">
        <v>5</v>
      </c>
      <c r="D305" s="183">
        <v>614252</v>
      </c>
      <c r="E305" s="183">
        <f>E306+E309+E315</f>
        <v>566671.02</v>
      </c>
      <c r="F305" s="185">
        <f t="shared" ref="F305:F328" si="26">E305/D305</f>
        <v>0.92253833931350648</v>
      </c>
    </row>
    <row r="306" spans="1:6" x14ac:dyDescent="0.3">
      <c r="A306" s="186"/>
      <c r="B306" s="186">
        <v>311</v>
      </c>
      <c r="C306" s="186" t="s">
        <v>35</v>
      </c>
      <c r="D306" s="183">
        <v>509552</v>
      </c>
      <c r="E306" s="183">
        <v>472830.17</v>
      </c>
      <c r="F306" s="185">
        <f t="shared" si="26"/>
        <v>0.92793310594404488</v>
      </c>
    </row>
    <row r="307" spans="1:6" x14ac:dyDescent="0.3">
      <c r="A307" s="186"/>
      <c r="B307" s="186">
        <v>3111</v>
      </c>
      <c r="C307" s="186" t="s">
        <v>36</v>
      </c>
      <c r="D307" s="183">
        <v>509552</v>
      </c>
      <c r="E307" s="183">
        <v>472830.17</v>
      </c>
      <c r="F307" s="185">
        <f t="shared" si="26"/>
        <v>0.92793310594404488</v>
      </c>
    </row>
    <row r="308" spans="1:6" x14ac:dyDescent="0.3">
      <c r="A308" s="186"/>
      <c r="B308" s="186">
        <v>31111</v>
      </c>
      <c r="C308" s="186" t="s">
        <v>300</v>
      </c>
      <c r="D308" s="183">
        <v>509552</v>
      </c>
      <c r="E308" s="183">
        <v>472830.17</v>
      </c>
      <c r="F308" s="185">
        <f t="shared" si="26"/>
        <v>0.92793310594404488</v>
      </c>
    </row>
    <row r="309" spans="1:6" x14ac:dyDescent="0.3">
      <c r="A309" s="186"/>
      <c r="B309" s="186">
        <v>312</v>
      </c>
      <c r="C309" s="186" t="s">
        <v>87</v>
      </c>
      <c r="D309" s="183">
        <v>19700</v>
      </c>
      <c r="E309" s="183">
        <f>E310</f>
        <v>15707.44</v>
      </c>
      <c r="F309" s="185">
        <f t="shared" si="26"/>
        <v>0.79733197969543146</v>
      </c>
    </row>
    <row r="310" spans="1:6" x14ac:dyDescent="0.3">
      <c r="A310" s="186"/>
      <c r="B310" s="186">
        <v>3121</v>
      </c>
      <c r="C310" s="186" t="s">
        <v>87</v>
      </c>
      <c r="D310" s="183">
        <v>19700</v>
      </c>
      <c r="E310" s="183">
        <f>E311+E312+E313+E314</f>
        <v>15707.44</v>
      </c>
      <c r="F310" s="185">
        <f t="shared" si="26"/>
        <v>0.79733197969543146</v>
      </c>
    </row>
    <row r="311" spans="1:6" x14ac:dyDescent="0.3">
      <c r="A311" s="186"/>
      <c r="B311" s="186">
        <v>31212</v>
      </c>
      <c r="C311" s="186" t="s">
        <v>301</v>
      </c>
      <c r="D311" s="183">
        <v>8500</v>
      </c>
      <c r="E311" s="183">
        <v>8566</v>
      </c>
      <c r="F311" s="185">
        <f t="shared" si="26"/>
        <v>1.0077647058823529</v>
      </c>
    </row>
    <row r="312" spans="1:6" x14ac:dyDescent="0.3">
      <c r="A312" s="186"/>
      <c r="B312" s="186">
        <v>31213</v>
      </c>
      <c r="C312" s="186" t="s">
        <v>312</v>
      </c>
      <c r="D312" s="183">
        <v>3500</v>
      </c>
      <c r="E312" s="183">
        <v>1300</v>
      </c>
      <c r="F312" s="185">
        <f t="shared" si="26"/>
        <v>0.37142857142857144</v>
      </c>
    </row>
    <row r="313" spans="1:6" x14ac:dyDescent="0.3">
      <c r="A313" s="186"/>
      <c r="B313" s="186">
        <v>31215</v>
      </c>
      <c r="C313" s="186" t="s">
        <v>298</v>
      </c>
      <c r="D313" s="183">
        <v>1200</v>
      </c>
      <c r="E313" s="183">
        <v>441.44</v>
      </c>
      <c r="F313" s="185">
        <f t="shared" si="26"/>
        <v>0.36786666666666668</v>
      </c>
    </row>
    <row r="314" spans="1:6" x14ac:dyDescent="0.3">
      <c r="A314" s="186"/>
      <c r="B314" s="186">
        <v>31216</v>
      </c>
      <c r="C314" s="186" t="s">
        <v>302</v>
      </c>
      <c r="D314" s="183">
        <v>6500</v>
      </c>
      <c r="E314" s="183">
        <v>5400</v>
      </c>
      <c r="F314" s="185">
        <f t="shared" si="26"/>
        <v>0.83076923076923082</v>
      </c>
    </row>
    <row r="315" spans="1:6" x14ac:dyDescent="0.3">
      <c r="A315" s="186"/>
      <c r="B315" s="186">
        <v>313</v>
      </c>
      <c r="C315" s="186" t="s">
        <v>88</v>
      </c>
      <c r="D315" s="183">
        <v>85000</v>
      </c>
      <c r="E315" s="183">
        <v>78133.41</v>
      </c>
      <c r="F315" s="185">
        <f t="shared" si="26"/>
        <v>0.91921658823529417</v>
      </c>
    </row>
    <row r="316" spans="1:6" x14ac:dyDescent="0.3">
      <c r="A316" s="186"/>
      <c r="B316" s="186">
        <v>3132</v>
      </c>
      <c r="C316" s="186" t="s">
        <v>89</v>
      </c>
      <c r="D316" s="183">
        <v>85000</v>
      </c>
      <c r="E316" s="183">
        <v>78133.41</v>
      </c>
      <c r="F316" s="185">
        <f t="shared" si="26"/>
        <v>0.91921658823529417</v>
      </c>
    </row>
    <row r="317" spans="1:6" x14ac:dyDescent="0.3">
      <c r="A317" s="186"/>
      <c r="B317" s="186">
        <v>31321</v>
      </c>
      <c r="C317" s="186" t="s">
        <v>89</v>
      </c>
      <c r="D317" s="183">
        <v>85000</v>
      </c>
      <c r="E317" s="183">
        <v>78133.41</v>
      </c>
      <c r="F317" s="185">
        <f t="shared" si="26"/>
        <v>0.91921658823529417</v>
      </c>
    </row>
    <row r="318" spans="1:6" x14ac:dyDescent="0.3">
      <c r="A318" s="186"/>
      <c r="B318" s="186">
        <v>32</v>
      </c>
      <c r="C318" s="186" t="s">
        <v>11</v>
      </c>
      <c r="D318" s="183">
        <v>29700</v>
      </c>
      <c r="E318" s="183">
        <v>19381.62</v>
      </c>
      <c r="F318" s="185">
        <f t="shared" si="26"/>
        <v>0.65257979797979793</v>
      </c>
    </row>
    <row r="319" spans="1:6" x14ac:dyDescent="0.3">
      <c r="A319" s="186"/>
      <c r="B319" s="186">
        <v>321</v>
      </c>
      <c r="C319" s="186" t="s">
        <v>37</v>
      </c>
      <c r="D319" s="183">
        <v>26200</v>
      </c>
      <c r="E319" s="183">
        <v>19381.62</v>
      </c>
      <c r="F319" s="185">
        <f t="shared" si="26"/>
        <v>0.73975648854961829</v>
      </c>
    </row>
    <row r="320" spans="1:6" x14ac:dyDescent="0.3">
      <c r="A320" s="186"/>
      <c r="B320" s="186">
        <v>3212</v>
      </c>
      <c r="C320" s="186" t="s">
        <v>91</v>
      </c>
      <c r="D320" s="183">
        <v>26200</v>
      </c>
      <c r="E320" s="183">
        <v>19381.62</v>
      </c>
      <c r="F320" s="185">
        <f t="shared" si="26"/>
        <v>0.73975648854961829</v>
      </c>
    </row>
    <row r="321" spans="1:6" x14ac:dyDescent="0.3">
      <c r="A321" s="186"/>
      <c r="B321" s="186">
        <v>32121</v>
      </c>
      <c r="C321" s="186" t="s">
        <v>304</v>
      </c>
      <c r="D321" s="183">
        <v>26200</v>
      </c>
      <c r="E321" s="183">
        <v>19381.62</v>
      </c>
      <c r="F321" s="185">
        <f t="shared" si="26"/>
        <v>0.73975648854961829</v>
      </c>
    </row>
    <row r="322" spans="1:6" x14ac:dyDescent="0.3">
      <c r="A322" s="186"/>
      <c r="B322" s="186">
        <v>323</v>
      </c>
      <c r="C322" s="186" t="s">
        <v>109</v>
      </c>
      <c r="D322" s="183">
        <v>3500</v>
      </c>
      <c r="E322" s="183">
        <v>0</v>
      </c>
      <c r="F322" s="185">
        <f t="shared" si="26"/>
        <v>0</v>
      </c>
    </row>
    <row r="323" spans="1:6" x14ac:dyDescent="0.3">
      <c r="A323" s="186"/>
      <c r="B323" s="186">
        <v>3237</v>
      </c>
      <c r="C323" s="186" t="s">
        <v>119</v>
      </c>
      <c r="D323" s="183">
        <v>3500</v>
      </c>
      <c r="E323" s="183">
        <v>0</v>
      </c>
      <c r="F323" s="185">
        <f t="shared" si="26"/>
        <v>0</v>
      </c>
    </row>
    <row r="324" spans="1:6" x14ac:dyDescent="0.3">
      <c r="A324" s="186"/>
      <c r="B324" s="186">
        <v>32372</v>
      </c>
      <c r="C324" s="186" t="s">
        <v>265</v>
      </c>
      <c r="D324" s="183">
        <v>3500</v>
      </c>
      <c r="E324" s="183">
        <v>0</v>
      </c>
      <c r="F324" s="185">
        <f t="shared" si="26"/>
        <v>0</v>
      </c>
    </row>
    <row r="325" spans="1:6" x14ac:dyDescent="0.3">
      <c r="A325" s="186"/>
      <c r="B325" s="186">
        <v>34</v>
      </c>
      <c r="C325" s="186" t="s">
        <v>128</v>
      </c>
      <c r="D325" s="183">
        <v>15</v>
      </c>
      <c r="E325" s="183">
        <v>0</v>
      </c>
      <c r="F325" s="185">
        <f t="shared" si="26"/>
        <v>0</v>
      </c>
    </row>
    <row r="326" spans="1:6" x14ac:dyDescent="0.3">
      <c r="A326" s="186"/>
      <c r="B326" s="186">
        <v>343</v>
      </c>
      <c r="C326" s="186" t="s">
        <v>129</v>
      </c>
      <c r="D326" s="183">
        <v>15</v>
      </c>
      <c r="E326" s="183">
        <v>0</v>
      </c>
      <c r="F326" s="185">
        <f t="shared" si="26"/>
        <v>0</v>
      </c>
    </row>
    <row r="327" spans="1:6" x14ac:dyDescent="0.3">
      <c r="A327" s="186"/>
      <c r="B327" s="186">
        <v>3433</v>
      </c>
      <c r="C327" s="186" t="s">
        <v>176</v>
      </c>
      <c r="D327" s="183">
        <v>15</v>
      </c>
      <c r="E327" s="183">
        <v>0</v>
      </c>
      <c r="F327" s="185">
        <f t="shared" si="26"/>
        <v>0</v>
      </c>
    </row>
    <row r="328" spans="1:6" x14ac:dyDescent="0.3">
      <c r="A328" s="186"/>
      <c r="B328" s="186">
        <v>34331</v>
      </c>
      <c r="C328" s="186" t="s">
        <v>313</v>
      </c>
      <c r="D328" s="183">
        <v>5</v>
      </c>
      <c r="E328" s="183">
        <v>0</v>
      </c>
      <c r="F328" s="185">
        <f t="shared" si="26"/>
        <v>0</v>
      </c>
    </row>
    <row r="329" spans="1:6" x14ac:dyDescent="0.3">
      <c r="A329" s="186"/>
      <c r="B329" s="186">
        <v>34332</v>
      </c>
      <c r="C329" s="186" t="s">
        <v>314</v>
      </c>
      <c r="D329" s="183">
        <v>10</v>
      </c>
      <c r="E329" s="183">
        <v>0</v>
      </c>
      <c r="F329" s="185">
        <f>E329/D329</f>
        <v>0</v>
      </c>
    </row>
    <row r="330" spans="1:6" x14ac:dyDescent="0.3">
      <c r="A330" s="180" t="s">
        <v>213</v>
      </c>
      <c r="B330" s="180" t="s">
        <v>273</v>
      </c>
      <c r="C330" s="180" t="s">
        <v>274</v>
      </c>
      <c r="D330" s="180">
        <v>71</v>
      </c>
      <c r="E330" s="180">
        <v>70</v>
      </c>
      <c r="F330" s="189">
        <f>E330/D330</f>
        <v>0.9859154929577465</v>
      </c>
    </row>
    <row r="331" spans="1:6" x14ac:dyDescent="0.3">
      <c r="A331" s="183"/>
      <c r="B331" s="188">
        <v>3</v>
      </c>
      <c r="C331" s="183" t="s">
        <v>4</v>
      </c>
      <c r="D331" s="183">
        <v>71</v>
      </c>
      <c r="E331" s="183">
        <v>70</v>
      </c>
      <c r="F331" s="185">
        <f>E331/D331</f>
        <v>0.9859154929577465</v>
      </c>
    </row>
    <row r="332" spans="1:6" x14ac:dyDescent="0.3">
      <c r="A332" s="186"/>
      <c r="B332" s="186">
        <v>31</v>
      </c>
      <c r="C332" s="186" t="s">
        <v>5</v>
      </c>
      <c r="D332" s="183">
        <v>71</v>
      </c>
      <c r="E332" s="183">
        <v>70</v>
      </c>
      <c r="F332" s="185">
        <f t="shared" ref="F332:F338" si="27">E332/D332</f>
        <v>0.9859154929577465</v>
      </c>
    </row>
    <row r="333" spans="1:6" x14ac:dyDescent="0.3">
      <c r="A333" s="186"/>
      <c r="B333" s="186">
        <v>311</v>
      </c>
      <c r="C333" s="186" t="s">
        <v>35</v>
      </c>
      <c r="D333" s="183">
        <v>61</v>
      </c>
      <c r="E333" s="183">
        <v>60.09</v>
      </c>
      <c r="F333" s="185">
        <f t="shared" si="27"/>
        <v>0.98508196721311481</v>
      </c>
    </row>
    <row r="334" spans="1:6" x14ac:dyDescent="0.3">
      <c r="A334" s="186"/>
      <c r="B334" s="186">
        <v>3111</v>
      </c>
      <c r="C334" s="186" t="s">
        <v>36</v>
      </c>
      <c r="D334" s="183">
        <v>61</v>
      </c>
      <c r="E334" s="183">
        <v>60.09</v>
      </c>
      <c r="F334" s="185">
        <f t="shared" si="27"/>
        <v>0.98508196721311481</v>
      </c>
    </row>
    <row r="335" spans="1:6" x14ac:dyDescent="0.3">
      <c r="A335" s="186"/>
      <c r="B335" s="186">
        <v>31111</v>
      </c>
      <c r="C335" s="186" t="s">
        <v>300</v>
      </c>
      <c r="D335" s="183">
        <v>61</v>
      </c>
      <c r="E335" s="183">
        <v>60.09</v>
      </c>
      <c r="F335" s="185">
        <f t="shared" si="27"/>
        <v>0.98508196721311481</v>
      </c>
    </row>
    <row r="336" spans="1:6" x14ac:dyDescent="0.3">
      <c r="A336" s="186"/>
      <c r="B336" s="186">
        <v>313</v>
      </c>
      <c r="C336" s="186" t="s">
        <v>88</v>
      </c>
      <c r="D336" s="183">
        <v>10</v>
      </c>
      <c r="E336" s="183">
        <v>9.91</v>
      </c>
      <c r="F336" s="185">
        <f t="shared" si="27"/>
        <v>0.99099999999999999</v>
      </c>
    </row>
    <row r="337" spans="1:6" x14ac:dyDescent="0.3">
      <c r="A337" s="186"/>
      <c r="B337" s="186">
        <v>3132</v>
      </c>
      <c r="C337" s="186" t="s">
        <v>89</v>
      </c>
      <c r="D337" s="183">
        <v>10</v>
      </c>
      <c r="E337" s="183">
        <v>9.91</v>
      </c>
      <c r="F337" s="185">
        <f t="shared" si="27"/>
        <v>0.99099999999999999</v>
      </c>
    </row>
    <row r="338" spans="1:6" x14ac:dyDescent="0.3">
      <c r="A338" s="186"/>
      <c r="B338" s="186">
        <v>31321</v>
      </c>
      <c r="C338" s="186" t="s">
        <v>89</v>
      </c>
      <c r="D338" s="183">
        <v>10</v>
      </c>
      <c r="E338" s="183">
        <v>9.91</v>
      </c>
      <c r="F338" s="185">
        <f t="shared" si="27"/>
        <v>0.99099999999999999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H7" sqref="H7"/>
    </sheetView>
  </sheetViews>
  <sheetFormatPr defaultRowHeight="14.4" x14ac:dyDescent="0.3"/>
  <cols>
    <col min="4" max="4" width="9.21875" customWidth="1"/>
    <col min="5" max="5" width="16.5546875" customWidth="1"/>
    <col min="6" max="6" width="25.21875" customWidth="1"/>
    <col min="7" max="7" width="26.5546875" customWidth="1"/>
    <col min="8" max="8" width="31.33203125" customWidth="1"/>
  </cols>
  <sheetData>
    <row r="1" spans="1:8" x14ac:dyDescent="0.3">
      <c r="A1" s="223" t="s">
        <v>166</v>
      </c>
      <c r="B1" s="223"/>
      <c r="C1" s="223"/>
      <c r="D1" s="223"/>
      <c r="E1" s="223"/>
      <c r="F1" s="223"/>
      <c r="G1" s="223"/>
      <c r="H1" s="223"/>
    </row>
    <row r="2" spans="1:8" ht="26.4" x14ac:dyDescent="0.3">
      <c r="A2" s="224" t="s">
        <v>167</v>
      </c>
      <c r="B2" s="225"/>
      <c r="C2" s="225"/>
      <c r="D2" s="225"/>
      <c r="E2" s="225"/>
      <c r="F2" s="108" t="s">
        <v>190</v>
      </c>
      <c r="G2" s="108" t="s">
        <v>171</v>
      </c>
      <c r="H2" s="108" t="s">
        <v>191</v>
      </c>
    </row>
    <row r="3" spans="1:8" ht="39.6" customHeight="1" x14ac:dyDescent="0.3">
      <c r="A3" s="226" t="s">
        <v>168</v>
      </c>
      <c r="B3" s="227"/>
      <c r="C3" s="227"/>
      <c r="D3" s="227"/>
      <c r="E3" s="228"/>
      <c r="F3" s="137" t="s">
        <v>162</v>
      </c>
      <c r="G3" s="137">
        <v>0</v>
      </c>
      <c r="H3" s="137">
        <v>2638.03</v>
      </c>
    </row>
    <row r="4" spans="1:8" ht="37.200000000000003" customHeight="1" x14ac:dyDescent="0.3">
      <c r="A4" s="229" t="s">
        <v>169</v>
      </c>
      <c r="B4" s="230"/>
      <c r="C4" s="230"/>
      <c r="D4" s="230"/>
      <c r="E4" s="231"/>
      <c r="F4" s="138">
        <v>0</v>
      </c>
      <c r="G4" s="138">
        <v>0</v>
      </c>
      <c r="H4" s="138">
        <f>H3</f>
        <v>2638.03</v>
      </c>
    </row>
    <row r="5" spans="1:8" x14ac:dyDescent="0.3">
      <c r="A5" s="139"/>
      <c r="B5" s="140"/>
      <c r="C5" s="141"/>
      <c r="D5" s="142"/>
      <c r="E5" s="140"/>
      <c r="F5" s="143"/>
      <c r="G5" s="143"/>
      <c r="H5" s="144"/>
    </row>
    <row r="6" spans="1:8" ht="37.200000000000003" customHeight="1" x14ac:dyDescent="0.3">
      <c r="A6" s="232" t="s">
        <v>170</v>
      </c>
      <c r="B6" s="232"/>
      <c r="C6" s="232"/>
      <c r="D6" s="232"/>
      <c r="E6" s="232"/>
      <c r="F6" s="145">
        <v>0</v>
      </c>
      <c r="G6" s="145">
        <v>0</v>
      </c>
      <c r="H6" s="145">
        <f>SAŽETAK!I12-SAŽETAK!I15+'PRENESENI VIŠAK ILI MANJAK'!H4</f>
        <v>-43130.149999999936</v>
      </c>
    </row>
    <row r="7" spans="1:8" x14ac:dyDescent="0.3">
      <c r="A7" s="146"/>
      <c r="B7" s="146"/>
      <c r="C7" s="146"/>
      <c r="D7" s="146"/>
      <c r="E7" s="146"/>
      <c r="F7" s="146"/>
      <c r="G7" s="146"/>
      <c r="H7" s="146"/>
    </row>
  </sheetData>
  <mergeCells count="5">
    <mergeCell ref="A1:H1"/>
    <mergeCell ref="A2:E2"/>
    <mergeCell ref="A3:E3"/>
    <mergeCell ref="A4:E4"/>
    <mergeCell ref="A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8"/>
  <sheetViews>
    <sheetView topLeftCell="A68" zoomScale="90" zoomScaleNormal="90" workbookViewId="0">
      <selection activeCell="A90" sqref="A90:XFD90"/>
    </sheetView>
  </sheetViews>
  <sheetFormatPr defaultRowHeight="14.4" x14ac:dyDescent="0.3"/>
  <cols>
    <col min="2" max="2" width="7.44140625" bestFit="1" customWidth="1"/>
    <col min="3" max="3" width="8.44140625" style="45" bestFit="1" customWidth="1"/>
    <col min="4" max="4" width="11.44140625" style="45" customWidth="1"/>
    <col min="5" max="5" width="8.44140625" style="45" customWidth="1"/>
    <col min="6" max="6" width="74.33203125" style="45" bestFit="1" customWidth="1"/>
    <col min="7" max="9" width="25.33203125" style="45" customWidth="1"/>
    <col min="10" max="11" width="15.6640625" style="45" customWidth="1"/>
    <col min="12" max="13" width="8.88671875" style="45"/>
  </cols>
  <sheetData>
    <row r="1" spans="2:13" ht="17.399999999999999" x14ac:dyDescent="0.3"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2:13" ht="15.6" customHeight="1" x14ac:dyDescent="0.3">
      <c r="B2" s="234" t="s">
        <v>10</v>
      </c>
      <c r="C2" s="234"/>
      <c r="D2" s="234"/>
      <c r="E2" s="234"/>
      <c r="F2" s="234"/>
      <c r="G2" s="234"/>
      <c r="H2" s="234"/>
      <c r="I2" s="234"/>
      <c r="J2" s="234"/>
      <c r="K2" s="234"/>
    </row>
    <row r="3" spans="2:13" ht="17.399999999999999" customHeight="1" x14ac:dyDescent="0.3"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spans="2:13" ht="15.75" customHeight="1" x14ac:dyDescent="0.3">
      <c r="B4" s="234" t="s">
        <v>59</v>
      </c>
      <c r="C4" s="234"/>
      <c r="D4" s="234"/>
      <c r="E4" s="234"/>
      <c r="F4" s="234"/>
      <c r="G4" s="234"/>
      <c r="H4" s="234"/>
      <c r="I4" s="234"/>
      <c r="J4" s="234"/>
      <c r="K4" s="234"/>
    </row>
    <row r="5" spans="2:13" ht="17.399999999999999" customHeight="1" x14ac:dyDescent="0.3"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spans="2:13" ht="15.75" customHeight="1" x14ac:dyDescent="0.3">
      <c r="B6" s="234" t="s">
        <v>41</v>
      </c>
      <c r="C6" s="234"/>
      <c r="D6" s="234"/>
      <c r="E6" s="234"/>
      <c r="F6" s="234"/>
      <c r="G6" s="234"/>
      <c r="H6" s="234"/>
      <c r="I6" s="234"/>
      <c r="J6" s="234"/>
      <c r="K6" s="234"/>
    </row>
    <row r="7" spans="2:13" ht="17.399999999999999" customHeight="1" x14ac:dyDescent="0.3">
      <c r="B7" s="237"/>
      <c r="C7" s="237"/>
      <c r="D7" s="237"/>
      <c r="E7" s="237"/>
      <c r="F7" s="237"/>
      <c r="G7" s="237"/>
      <c r="H7" s="237"/>
      <c r="I7" s="237"/>
      <c r="J7" s="237"/>
      <c r="K7" s="237"/>
    </row>
    <row r="8" spans="2:13" ht="45" customHeight="1" x14ac:dyDescent="0.3">
      <c r="B8" s="236" t="s">
        <v>7</v>
      </c>
      <c r="C8" s="236"/>
      <c r="D8" s="236"/>
      <c r="E8" s="236"/>
      <c r="F8" s="236"/>
      <c r="G8" s="104" t="s">
        <v>190</v>
      </c>
      <c r="H8" s="104" t="s">
        <v>171</v>
      </c>
      <c r="I8" s="104" t="s">
        <v>192</v>
      </c>
      <c r="J8" s="104" t="s">
        <v>26</v>
      </c>
      <c r="K8" s="104" t="s">
        <v>55</v>
      </c>
    </row>
    <row r="9" spans="2:13" x14ac:dyDescent="0.3">
      <c r="B9" s="235">
        <v>1</v>
      </c>
      <c r="C9" s="235"/>
      <c r="D9" s="235"/>
      <c r="E9" s="235"/>
      <c r="F9" s="235"/>
      <c r="G9" s="104">
        <v>2</v>
      </c>
      <c r="H9" s="104">
        <v>3</v>
      </c>
      <c r="I9" s="104">
        <v>5</v>
      </c>
      <c r="J9" s="104" t="s">
        <v>39</v>
      </c>
      <c r="K9" s="104" t="s">
        <v>165</v>
      </c>
    </row>
    <row r="10" spans="2:13" s="70" customFormat="1" x14ac:dyDescent="0.3">
      <c r="B10" s="5"/>
      <c r="C10" s="5"/>
      <c r="D10" s="5"/>
      <c r="E10" s="5"/>
      <c r="F10" s="5" t="s">
        <v>54</v>
      </c>
      <c r="G10" s="88">
        <f>G11</f>
        <v>595821.83000000007</v>
      </c>
      <c r="H10" s="90">
        <f>H11+H36</f>
        <v>745774</v>
      </c>
      <c r="I10" s="88">
        <f>I11</f>
        <v>623898.54000000015</v>
      </c>
      <c r="J10" s="94">
        <f>I10/G10</f>
        <v>1.047122660812881</v>
      </c>
      <c r="K10" s="94">
        <f>I10/H10</f>
        <v>0.83657856133359454</v>
      </c>
      <c r="L10" s="79"/>
      <c r="M10" s="79"/>
    </row>
    <row r="11" spans="2:13" s="70" customFormat="1" x14ac:dyDescent="0.3">
      <c r="B11" s="81">
        <v>6</v>
      </c>
      <c r="C11" s="81"/>
      <c r="D11" s="81"/>
      <c r="E11" s="81"/>
      <c r="F11" s="81" t="s">
        <v>3</v>
      </c>
      <c r="G11" s="89">
        <f>G12+G20+G23+G26+G32</f>
        <v>595821.83000000007</v>
      </c>
      <c r="H11" s="91">
        <f>H12+H20+H24+H26+H32</f>
        <v>738675</v>
      </c>
      <c r="I11" s="89">
        <f>I12+I20+I23+I26+I32</f>
        <v>623898.54000000015</v>
      </c>
      <c r="J11" s="94">
        <f>I11/G11</f>
        <v>1.047122660812881</v>
      </c>
      <c r="K11" s="94">
        <f t="shared" ref="K11" si="0">I11/H11</f>
        <v>0.84461845872677455</v>
      </c>
      <c r="L11" s="79"/>
      <c r="M11" s="79"/>
    </row>
    <row r="12" spans="2:13" x14ac:dyDescent="0.3">
      <c r="B12" s="81"/>
      <c r="C12" s="82">
        <v>63</v>
      </c>
      <c r="D12" s="82"/>
      <c r="E12" s="82"/>
      <c r="F12" s="82" t="s">
        <v>14</v>
      </c>
      <c r="G12" s="87">
        <f>G15</f>
        <v>528457.71000000008</v>
      </c>
      <c r="H12" s="87">
        <f>H13+H15+H18</f>
        <v>664663</v>
      </c>
      <c r="I12" s="87">
        <f>I15+I18</f>
        <v>562973.53</v>
      </c>
      <c r="J12" s="95">
        <f>I12/G12</f>
        <v>1.0653142519199881</v>
      </c>
      <c r="K12" s="95">
        <f>I12/H12</f>
        <v>0.84700597144718459</v>
      </c>
    </row>
    <row r="13" spans="2:13" s="46" customFormat="1" x14ac:dyDescent="0.3">
      <c r="B13" s="81"/>
      <c r="C13" s="82"/>
      <c r="D13" s="82">
        <v>632</v>
      </c>
      <c r="E13" s="82"/>
      <c r="F13" s="82" t="s">
        <v>172</v>
      </c>
      <c r="G13" s="87">
        <v>0</v>
      </c>
      <c r="H13" s="87">
        <v>0</v>
      </c>
      <c r="I13" s="87">
        <v>0</v>
      </c>
      <c r="J13" s="95" t="s">
        <v>162</v>
      </c>
      <c r="K13" s="95" t="s">
        <v>162</v>
      </c>
      <c r="L13" s="45"/>
      <c r="M13" s="45"/>
    </row>
    <row r="14" spans="2:13" s="46" customFormat="1" x14ac:dyDescent="0.3">
      <c r="B14" s="81"/>
      <c r="C14" s="82"/>
      <c r="D14" s="82"/>
      <c r="E14" s="82">
        <v>6323</v>
      </c>
      <c r="F14" s="82" t="s">
        <v>173</v>
      </c>
      <c r="G14" s="87">
        <v>0</v>
      </c>
      <c r="H14" s="87">
        <v>0</v>
      </c>
      <c r="I14" s="87">
        <v>0</v>
      </c>
      <c r="J14" s="95" t="s">
        <v>162</v>
      </c>
      <c r="K14" s="95" t="s">
        <v>162</v>
      </c>
      <c r="L14" s="45"/>
      <c r="M14" s="45"/>
    </row>
    <row r="15" spans="2:13" x14ac:dyDescent="0.3">
      <c r="B15" s="83"/>
      <c r="C15" s="83"/>
      <c r="D15" s="83">
        <v>636</v>
      </c>
      <c r="E15" s="83"/>
      <c r="F15" s="84" t="s">
        <v>74</v>
      </c>
      <c r="G15" s="87">
        <f>G16+G17</f>
        <v>528457.71000000008</v>
      </c>
      <c r="H15" s="92">
        <f>H16+H17</f>
        <v>664663</v>
      </c>
      <c r="I15" s="87">
        <f>I16+I17</f>
        <v>562973.53</v>
      </c>
      <c r="J15" s="95">
        <f t="shared" ref="J15:J35" si="1">I15/G15</f>
        <v>1.0653142519199881</v>
      </c>
      <c r="K15" s="95">
        <f t="shared" ref="K15:K35" si="2">I15/H15</f>
        <v>0.84700597144718459</v>
      </c>
    </row>
    <row r="16" spans="2:13" x14ac:dyDescent="0.3">
      <c r="B16" s="83"/>
      <c r="C16" s="83"/>
      <c r="D16" s="83"/>
      <c r="E16" s="83">
        <v>6361</v>
      </c>
      <c r="F16" s="84" t="s">
        <v>174</v>
      </c>
      <c r="G16" s="87">
        <v>524930.92000000004</v>
      </c>
      <c r="H16" s="92">
        <v>660587</v>
      </c>
      <c r="I16" s="87">
        <v>558623.85</v>
      </c>
      <c r="J16" s="95">
        <f t="shared" si="1"/>
        <v>1.0641854551071215</v>
      </c>
      <c r="K16" s="95">
        <f t="shared" si="2"/>
        <v>0.84564765882465143</v>
      </c>
    </row>
    <row r="17" spans="2:13" x14ac:dyDescent="0.3">
      <c r="B17" s="83"/>
      <c r="C17" s="83"/>
      <c r="D17" s="85"/>
      <c r="E17" s="85">
        <v>6362</v>
      </c>
      <c r="F17" s="84" t="s">
        <v>75</v>
      </c>
      <c r="G17" s="87">
        <v>3526.79</v>
      </c>
      <c r="H17" s="92">
        <v>4076</v>
      </c>
      <c r="I17" s="87">
        <v>4349.68</v>
      </c>
      <c r="J17" s="95" t="s">
        <v>162</v>
      </c>
      <c r="K17" s="95">
        <f t="shared" si="2"/>
        <v>1.0671442590775271</v>
      </c>
    </row>
    <row r="18" spans="2:13" x14ac:dyDescent="0.3">
      <c r="B18" s="83"/>
      <c r="C18" s="83"/>
      <c r="D18" s="85">
        <v>638</v>
      </c>
      <c r="E18" s="85"/>
      <c r="F18" s="84" t="s">
        <v>159</v>
      </c>
      <c r="G18" s="87">
        <v>0</v>
      </c>
      <c r="H18" s="92">
        <v>0</v>
      </c>
      <c r="I18" s="74">
        <v>0</v>
      </c>
      <c r="J18" s="95" t="s">
        <v>162</v>
      </c>
      <c r="K18" s="95" t="s">
        <v>162</v>
      </c>
    </row>
    <row r="19" spans="2:13" x14ac:dyDescent="0.3">
      <c r="B19" s="83"/>
      <c r="C19" s="83"/>
      <c r="D19" s="85"/>
      <c r="E19" s="85">
        <v>6381</v>
      </c>
      <c r="F19" s="84" t="s">
        <v>160</v>
      </c>
      <c r="G19" s="87">
        <v>0</v>
      </c>
      <c r="H19" s="93">
        <v>0</v>
      </c>
      <c r="I19" s="87">
        <v>0</v>
      </c>
      <c r="J19" s="95" t="s">
        <v>162</v>
      </c>
      <c r="K19" s="95" t="s">
        <v>162</v>
      </c>
    </row>
    <row r="20" spans="2:13" x14ac:dyDescent="0.3">
      <c r="B20" s="83"/>
      <c r="C20" s="83">
        <v>64</v>
      </c>
      <c r="D20" s="85"/>
      <c r="E20" s="85"/>
      <c r="F20" s="55" t="s">
        <v>83</v>
      </c>
      <c r="G20" s="87">
        <f>G21</f>
        <v>0.06</v>
      </c>
      <c r="H20" s="92">
        <v>5</v>
      </c>
      <c r="I20" s="87">
        <v>0.05</v>
      </c>
      <c r="J20" s="95">
        <f t="shared" si="1"/>
        <v>0.83333333333333337</v>
      </c>
      <c r="K20" s="95">
        <f t="shared" si="2"/>
        <v>0.01</v>
      </c>
    </row>
    <row r="21" spans="2:13" ht="26.4" x14ac:dyDescent="0.3">
      <c r="B21" s="83"/>
      <c r="C21" s="83"/>
      <c r="D21" s="85">
        <v>641</v>
      </c>
      <c r="E21" s="85"/>
      <c r="F21" s="55" t="s">
        <v>84</v>
      </c>
      <c r="G21" s="87">
        <v>0.06</v>
      </c>
      <c r="H21" s="92">
        <v>5</v>
      </c>
      <c r="I21" s="87">
        <v>0.05</v>
      </c>
      <c r="J21" s="95">
        <f t="shared" si="1"/>
        <v>0.83333333333333337</v>
      </c>
      <c r="K21" s="95">
        <f t="shared" si="2"/>
        <v>0.01</v>
      </c>
    </row>
    <row r="22" spans="2:13" x14ac:dyDescent="0.3">
      <c r="B22" s="83"/>
      <c r="C22" s="83"/>
      <c r="D22" s="85"/>
      <c r="E22" s="85">
        <v>6413</v>
      </c>
      <c r="F22" s="84" t="s">
        <v>85</v>
      </c>
      <c r="G22" s="87">
        <v>0.06</v>
      </c>
      <c r="H22" s="92">
        <v>5</v>
      </c>
      <c r="I22" s="87">
        <v>0.05</v>
      </c>
      <c r="J22" s="95">
        <f t="shared" si="1"/>
        <v>0.83333333333333337</v>
      </c>
      <c r="K22" s="95">
        <f t="shared" si="2"/>
        <v>0.01</v>
      </c>
    </row>
    <row r="23" spans="2:13" x14ac:dyDescent="0.3">
      <c r="B23" s="83"/>
      <c r="C23" s="83">
        <v>65</v>
      </c>
      <c r="D23" s="85"/>
      <c r="E23" s="85"/>
      <c r="F23" s="84" t="s">
        <v>76</v>
      </c>
      <c r="G23" s="87">
        <f>G24</f>
        <v>383.45</v>
      </c>
      <c r="H23" s="92">
        <v>50</v>
      </c>
      <c r="I23" s="87">
        <v>10.16</v>
      </c>
      <c r="J23" s="95" t="s">
        <v>162</v>
      </c>
      <c r="K23" s="95">
        <f t="shared" si="2"/>
        <v>0.20319999999999999</v>
      </c>
    </row>
    <row r="24" spans="2:13" x14ac:dyDescent="0.3">
      <c r="B24" s="83"/>
      <c r="C24" s="83"/>
      <c r="D24" s="85">
        <v>652</v>
      </c>
      <c r="E24" s="85"/>
      <c r="F24" s="84" t="s">
        <v>77</v>
      </c>
      <c r="G24" s="87">
        <f>G25</f>
        <v>383.45</v>
      </c>
      <c r="H24" s="92">
        <f>H25</f>
        <v>50</v>
      </c>
      <c r="I24" s="87">
        <v>10.16</v>
      </c>
      <c r="J24" s="95" t="s">
        <v>162</v>
      </c>
      <c r="K24" s="95">
        <f t="shared" si="2"/>
        <v>0.20319999999999999</v>
      </c>
    </row>
    <row r="25" spans="2:13" x14ac:dyDescent="0.3">
      <c r="B25" s="83"/>
      <c r="C25" s="83"/>
      <c r="D25" s="85"/>
      <c r="E25" s="83">
        <v>6526</v>
      </c>
      <c r="F25" s="84" t="s">
        <v>78</v>
      </c>
      <c r="G25" s="87">
        <v>383.45</v>
      </c>
      <c r="H25" s="92">
        <v>50</v>
      </c>
      <c r="I25" s="87">
        <v>10.16</v>
      </c>
      <c r="J25" s="95" t="s">
        <v>162</v>
      </c>
      <c r="K25" s="95">
        <f t="shared" si="2"/>
        <v>0.20319999999999999</v>
      </c>
    </row>
    <row r="26" spans="2:13" x14ac:dyDescent="0.3">
      <c r="B26" s="83"/>
      <c r="C26" s="83">
        <v>66</v>
      </c>
      <c r="D26" s="85"/>
      <c r="E26" s="85"/>
      <c r="F26" s="82" t="s">
        <v>17</v>
      </c>
      <c r="G26" s="87">
        <f>G29</f>
        <v>2107.08</v>
      </c>
      <c r="H26" s="92">
        <f>H27+H29</f>
        <v>3200</v>
      </c>
      <c r="I26" s="87">
        <f>I29</f>
        <v>213</v>
      </c>
      <c r="J26" s="95" t="s">
        <v>162</v>
      </c>
      <c r="K26" s="95">
        <f t="shared" si="2"/>
        <v>6.6562499999999997E-2</v>
      </c>
    </row>
    <row r="27" spans="2:13" x14ac:dyDescent="0.3">
      <c r="B27" s="83"/>
      <c r="C27" s="86"/>
      <c r="D27" s="85">
        <v>661</v>
      </c>
      <c r="E27" s="85"/>
      <c r="F27" s="82" t="s">
        <v>33</v>
      </c>
      <c r="G27" s="87">
        <v>0</v>
      </c>
      <c r="H27" s="92">
        <v>1000</v>
      </c>
      <c r="I27" s="87">
        <v>0</v>
      </c>
      <c r="J27" s="95" t="s">
        <v>162</v>
      </c>
      <c r="K27" s="95" t="s">
        <v>162</v>
      </c>
    </row>
    <row r="28" spans="2:13" x14ac:dyDescent="0.3">
      <c r="B28" s="83"/>
      <c r="C28" s="86"/>
      <c r="D28" s="85"/>
      <c r="E28" s="85">
        <v>6614</v>
      </c>
      <c r="F28" s="82" t="s">
        <v>34</v>
      </c>
      <c r="G28" s="87">
        <v>0</v>
      </c>
      <c r="H28" s="92">
        <v>1000</v>
      </c>
      <c r="I28" s="87">
        <v>0</v>
      </c>
      <c r="J28" s="95" t="s">
        <v>162</v>
      </c>
      <c r="K28" s="95" t="s">
        <v>162</v>
      </c>
    </row>
    <row r="29" spans="2:13" x14ac:dyDescent="0.3">
      <c r="B29" s="83"/>
      <c r="C29" s="86"/>
      <c r="D29" s="85">
        <v>663</v>
      </c>
      <c r="E29" s="85"/>
      <c r="F29" s="82" t="s">
        <v>161</v>
      </c>
      <c r="G29" s="87">
        <f>G30+G31</f>
        <v>2107.08</v>
      </c>
      <c r="H29" s="92">
        <f>H30+H31</f>
        <v>2200</v>
      </c>
      <c r="I29" s="87">
        <f>I30+I31</f>
        <v>213</v>
      </c>
      <c r="J29" s="95" t="s">
        <v>162</v>
      </c>
      <c r="K29" s="95">
        <f t="shared" si="2"/>
        <v>9.6818181818181817E-2</v>
      </c>
    </row>
    <row r="30" spans="2:13" x14ac:dyDescent="0.3">
      <c r="B30" s="83"/>
      <c r="C30" s="86"/>
      <c r="D30" s="85"/>
      <c r="E30" s="85">
        <v>6631</v>
      </c>
      <c r="F30" s="82" t="s">
        <v>86</v>
      </c>
      <c r="G30" s="87">
        <v>997</v>
      </c>
      <c r="H30" s="92">
        <v>1000</v>
      </c>
      <c r="I30" s="87">
        <v>0</v>
      </c>
      <c r="J30" s="95" t="s">
        <v>162</v>
      </c>
      <c r="K30" s="95">
        <f t="shared" si="2"/>
        <v>0</v>
      </c>
    </row>
    <row r="31" spans="2:13" s="46" customFormat="1" x14ac:dyDescent="0.3">
      <c r="B31" s="83"/>
      <c r="C31" s="86"/>
      <c r="D31" s="85"/>
      <c r="E31" s="85">
        <v>6632</v>
      </c>
      <c r="F31" s="82" t="s">
        <v>175</v>
      </c>
      <c r="G31" s="87">
        <v>1110.08</v>
      </c>
      <c r="H31" s="92">
        <v>1200</v>
      </c>
      <c r="I31" s="87">
        <v>213</v>
      </c>
      <c r="J31" s="95" t="s">
        <v>162</v>
      </c>
      <c r="K31" s="95">
        <f t="shared" si="2"/>
        <v>0.17749999999999999</v>
      </c>
      <c r="L31" s="45"/>
      <c r="M31" s="45"/>
    </row>
    <row r="32" spans="2:13" x14ac:dyDescent="0.3">
      <c r="B32" s="83"/>
      <c r="C32" s="83">
        <v>67</v>
      </c>
      <c r="D32" s="85"/>
      <c r="E32" s="85"/>
      <c r="F32" s="84" t="s">
        <v>79</v>
      </c>
      <c r="G32" s="87">
        <f>G33</f>
        <v>64873.53</v>
      </c>
      <c r="H32" s="92">
        <f>H33</f>
        <v>70757</v>
      </c>
      <c r="I32" s="87">
        <f>I33</f>
        <v>60701.8</v>
      </c>
      <c r="J32" s="95">
        <f t="shared" si="1"/>
        <v>0.93569441958838995</v>
      </c>
      <c r="K32" s="95">
        <f t="shared" si="2"/>
        <v>0.85789109204742997</v>
      </c>
    </row>
    <row r="33" spans="1:13" x14ac:dyDescent="0.3">
      <c r="B33" s="83"/>
      <c r="C33" s="83"/>
      <c r="D33" s="85">
        <v>671</v>
      </c>
      <c r="E33" s="85"/>
      <c r="F33" s="84" t="s">
        <v>80</v>
      </c>
      <c r="G33" s="87">
        <f>G34+G35</f>
        <v>64873.53</v>
      </c>
      <c r="H33" s="92">
        <f>H34+H35</f>
        <v>70757</v>
      </c>
      <c r="I33" s="87">
        <f>I34+I35</f>
        <v>60701.8</v>
      </c>
      <c r="J33" s="95">
        <f t="shared" si="1"/>
        <v>0.93569441958838995</v>
      </c>
      <c r="K33" s="95">
        <f t="shared" si="2"/>
        <v>0.85789109204742997</v>
      </c>
    </row>
    <row r="34" spans="1:13" x14ac:dyDescent="0.3">
      <c r="B34" s="83"/>
      <c r="C34" s="83"/>
      <c r="D34" s="85"/>
      <c r="E34" s="85">
        <v>6711</v>
      </c>
      <c r="F34" s="84" t="s">
        <v>81</v>
      </c>
      <c r="G34" s="87">
        <v>63162.67</v>
      </c>
      <c r="H34" s="93">
        <f>33520+34857</f>
        <v>68377</v>
      </c>
      <c r="I34" s="87">
        <v>58287.73</v>
      </c>
      <c r="J34" s="95">
        <f t="shared" si="1"/>
        <v>0.92281928550518855</v>
      </c>
      <c r="K34" s="95">
        <f t="shared" si="2"/>
        <v>0.85244643666730047</v>
      </c>
    </row>
    <row r="35" spans="1:13" x14ac:dyDescent="0.3">
      <c r="B35" s="83"/>
      <c r="C35" s="83"/>
      <c r="D35" s="85"/>
      <c r="E35" s="85">
        <v>6712</v>
      </c>
      <c r="F35" s="84" t="s">
        <v>82</v>
      </c>
      <c r="G35" s="87">
        <v>1710.86</v>
      </c>
      <c r="H35" s="92">
        <v>2380</v>
      </c>
      <c r="I35" s="87">
        <v>2414.0700000000002</v>
      </c>
      <c r="J35" s="95">
        <f t="shared" si="1"/>
        <v>1.4110272026933826</v>
      </c>
      <c r="K35" s="95">
        <f t="shared" si="2"/>
        <v>1.0143151260504202</v>
      </c>
    </row>
    <row r="36" spans="1:13" s="46" customFormat="1" x14ac:dyDescent="0.3">
      <c r="B36" s="83"/>
      <c r="C36" s="83">
        <v>92</v>
      </c>
      <c r="D36" s="85"/>
      <c r="E36" s="85"/>
      <c r="F36" s="84" t="s">
        <v>194</v>
      </c>
      <c r="G36" s="87">
        <v>0</v>
      </c>
      <c r="H36" s="92">
        <v>7099</v>
      </c>
      <c r="I36" s="87" t="s">
        <v>162</v>
      </c>
      <c r="J36" s="95" t="s">
        <v>162</v>
      </c>
      <c r="K36" s="95" t="s">
        <v>162</v>
      </c>
      <c r="L36" s="45"/>
      <c r="M36" s="45"/>
    </row>
    <row r="37" spans="1:13" s="46" customFormat="1" x14ac:dyDescent="0.3">
      <c r="B37" s="83"/>
      <c r="C37" s="83"/>
      <c r="D37" s="85">
        <v>922</v>
      </c>
      <c r="E37" s="85"/>
      <c r="F37" s="84" t="s">
        <v>193</v>
      </c>
      <c r="G37" s="87">
        <v>0</v>
      </c>
      <c r="H37" s="92">
        <v>7099</v>
      </c>
      <c r="I37" s="87" t="s">
        <v>162</v>
      </c>
      <c r="J37" s="95" t="s">
        <v>162</v>
      </c>
      <c r="K37" s="95" t="s">
        <v>162</v>
      </c>
      <c r="L37" s="45"/>
      <c r="M37" s="45"/>
    </row>
    <row r="38" spans="1:13" s="46" customFormat="1" x14ac:dyDescent="0.3">
      <c r="B38" s="83"/>
      <c r="C38" s="83"/>
      <c r="D38" s="85"/>
      <c r="E38" s="85">
        <v>9221</v>
      </c>
      <c r="F38" s="84" t="s">
        <v>195</v>
      </c>
      <c r="G38" s="87">
        <v>0</v>
      </c>
      <c r="H38" s="92">
        <v>7099</v>
      </c>
      <c r="I38" s="87" t="s">
        <v>162</v>
      </c>
      <c r="J38" s="95" t="s">
        <v>162</v>
      </c>
      <c r="K38" s="95" t="s">
        <v>162</v>
      </c>
      <c r="L38" s="45"/>
      <c r="M38" s="45"/>
    </row>
    <row r="39" spans="1:13" ht="17.399999999999999" x14ac:dyDescent="0.3">
      <c r="B39" s="233"/>
      <c r="C39" s="233"/>
      <c r="D39" s="233"/>
      <c r="E39" s="233"/>
      <c r="F39" s="233"/>
      <c r="G39" s="233"/>
      <c r="H39" s="233"/>
      <c r="I39" s="233"/>
      <c r="J39" s="233"/>
      <c r="K39" s="233"/>
    </row>
    <row r="40" spans="1:13" ht="36.75" customHeight="1" x14ac:dyDescent="0.3">
      <c r="B40" s="236" t="s">
        <v>7</v>
      </c>
      <c r="C40" s="236"/>
      <c r="D40" s="236"/>
      <c r="E40" s="236"/>
      <c r="F40" s="236"/>
      <c r="G40" s="106" t="s">
        <v>190</v>
      </c>
      <c r="H40" s="106" t="s">
        <v>171</v>
      </c>
      <c r="I40" s="106" t="s">
        <v>192</v>
      </c>
      <c r="J40" s="106" t="s">
        <v>26</v>
      </c>
      <c r="K40" s="106" t="s">
        <v>55</v>
      </c>
    </row>
    <row r="41" spans="1:13" x14ac:dyDescent="0.3">
      <c r="B41" s="235">
        <v>1</v>
      </c>
      <c r="C41" s="235"/>
      <c r="D41" s="235"/>
      <c r="E41" s="235"/>
      <c r="F41" s="235"/>
      <c r="G41" s="106">
        <v>2</v>
      </c>
      <c r="H41" s="106">
        <v>3</v>
      </c>
      <c r="I41" s="106">
        <v>5</v>
      </c>
      <c r="J41" s="106" t="s">
        <v>39</v>
      </c>
      <c r="K41" s="106" t="s">
        <v>165</v>
      </c>
    </row>
    <row r="42" spans="1:13" s="70" customFormat="1" x14ac:dyDescent="0.3">
      <c r="B42" s="5"/>
      <c r="C42" s="5"/>
      <c r="D42" s="5"/>
      <c r="E42" s="5"/>
      <c r="F42" s="5" t="s">
        <v>53</v>
      </c>
      <c r="G42" s="73">
        <f>G43+G89</f>
        <v>594160.73</v>
      </c>
      <c r="H42" s="56">
        <f>H43+H89</f>
        <v>745774</v>
      </c>
      <c r="I42" s="73">
        <f>I43+I89</f>
        <v>669666.72</v>
      </c>
      <c r="J42" s="94">
        <f>I42/G42</f>
        <v>1.1270800747804386</v>
      </c>
      <c r="K42" s="94">
        <f>I42/H42</f>
        <v>0.89794860105072039</v>
      </c>
      <c r="L42" s="79"/>
      <c r="M42" s="79"/>
    </row>
    <row r="43" spans="1:13" s="70" customFormat="1" x14ac:dyDescent="0.3">
      <c r="B43" s="5">
        <v>3</v>
      </c>
      <c r="C43" s="5"/>
      <c r="D43" s="5"/>
      <c r="E43" s="5"/>
      <c r="F43" s="5" t="s">
        <v>4</v>
      </c>
      <c r="G43" s="73">
        <f>G44+G51+G79+G83+G86</f>
        <v>587000.94999999995</v>
      </c>
      <c r="H43" s="56">
        <f>H44+H51+H79+H83+H87</f>
        <v>736072</v>
      </c>
      <c r="I43" s="73">
        <f>I44+I51+I79+I83+I86</f>
        <v>661475.43999999994</v>
      </c>
      <c r="J43" s="94">
        <f t="shared" ref="J43" si="3">I43/G43</f>
        <v>1.1268728611086576</v>
      </c>
      <c r="K43" s="94">
        <f t="shared" ref="K43" si="4">I43/H43</f>
        <v>0.89865589235835619</v>
      </c>
      <c r="L43" s="79"/>
      <c r="M43" s="79"/>
    </row>
    <row r="44" spans="1:13" x14ac:dyDescent="0.3">
      <c r="A44" s="45"/>
      <c r="B44" s="10"/>
      <c r="C44" s="10">
        <v>31</v>
      </c>
      <c r="D44" s="10"/>
      <c r="E44" s="10"/>
      <c r="F44" s="10" t="s">
        <v>5</v>
      </c>
      <c r="G44" s="74">
        <f>G45+G47+G49</f>
        <v>519125.23</v>
      </c>
      <c r="H44" s="63">
        <f>H45+H47+H49</f>
        <v>645723</v>
      </c>
      <c r="I44" s="74">
        <f>I45+I47+I49</f>
        <v>595464.38</v>
      </c>
      <c r="J44" s="95">
        <f>I44/G44</f>
        <v>1.1470534383389535</v>
      </c>
      <c r="K44" s="95">
        <f>I44/H44</f>
        <v>0.92216690438469751</v>
      </c>
    </row>
    <row r="45" spans="1:13" x14ac:dyDescent="0.3">
      <c r="A45" s="45"/>
      <c r="B45" s="6"/>
      <c r="C45" s="6"/>
      <c r="D45" s="6">
        <v>311</v>
      </c>
      <c r="E45" s="6"/>
      <c r="F45" s="6" t="s">
        <v>35</v>
      </c>
      <c r="G45" s="74">
        <f>G46</f>
        <v>428623.5</v>
      </c>
      <c r="H45" s="57">
        <v>534613</v>
      </c>
      <c r="I45" s="74">
        <f>I46</f>
        <v>496944.64000000001</v>
      </c>
      <c r="J45" s="95">
        <f t="shared" ref="J45:J92" si="5">I45/G45</f>
        <v>1.1593966266431963</v>
      </c>
      <c r="K45" s="95">
        <f t="shared" ref="K45:K98" si="6">I45/H45</f>
        <v>0.92954088284422565</v>
      </c>
    </row>
    <row r="46" spans="1:13" x14ac:dyDescent="0.3">
      <c r="A46" s="45"/>
      <c r="B46" s="6"/>
      <c r="C46" s="6"/>
      <c r="D46" s="6"/>
      <c r="E46" s="6">
        <v>3111</v>
      </c>
      <c r="F46" s="6" t="s">
        <v>36</v>
      </c>
      <c r="G46" s="74">
        <v>428623.5</v>
      </c>
      <c r="H46" s="63">
        <v>534613</v>
      </c>
      <c r="I46" s="74">
        <v>496944.64000000001</v>
      </c>
      <c r="J46" s="95">
        <f t="shared" si="5"/>
        <v>1.1593966266431963</v>
      </c>
      <c r="K46" s="95">
        <f t="shared" si="6"/>
        <v>0.92954088284422565</v>
      </c>
    </row>
    <row r="47" spans="1:13" s="43" customFormat="1" x14ac:dyDescent="0.3">
      <c r="A47" s="45"/>
      <c r="B47" s="6"/>
      <c r="C47" s="6"/>
      <c r="D47" s="6">
        <v>312</v>
      </c>
      <c r="E47" s="6"/>
      <c r="F47" s="60" t="s">
        <v>87</v>
      </c>
      <c r="G47" s="74">
        <v>19546.04</v>
      </c>
      <c r="H47" s="63">
        <f>H48</f>
        <v>21100</v>
      </c>
      <c r="I47" s="74">
        <f>I48</f>
        <v>16407.439999999999</v>
      </c>
      <c r="J47" s="95">
        <f t="shared" si="5"/>
        <v>0.83942527488944041</v>
      </c>
      <c r="K47" s="95">
        <f t="shared" si="6"/>
        <v>0.77760379146919423</v>
      </c>
      <c r="L47" s="45"/>
      <c r="M47" s="45"/>
    </row>
    <row r="48" spans="1:13" s="43" customFormat="1" x14ac:dyDescent="0.3">
      <c r="A48" s="45"/>
      <c r="B48" s="6"/>
      <c r="C48" s="6"/>
      <c r="D48" s="6"/>
      <c r="E48" s="6">
        <v>3121</v>
      </c>
      <c r="F48" s="60" t="s">
        <v>87</v>
      </c>
      <c r="G48" s="74">
        <v>19546.04</v>
      </c>
      <c r="H48" s="63">
        <v>21100</v>
      </c>
      <c r="I48" s="74">
        <v>16407.439999999999</v>
      </c>
      <c r="J48" s="95">
        <f t="shared" si="5"/>
        <v>0.83942527488944041</v>
      </c>
      <c r="K48" s="95">
        <f t="shared" si="6"/>
        <v>0.77760379146919423</v>
      </c>
      <c r="L48" s="45"/>
      <c r="M48" s="45"/>
    </row>
    <row r="49" spans="1:13" s="43" customFormat="1" x14ac:dyDescent="0.3">
      <c r="A49" s="45"/>
      <c r="B49" s="6"/>
      <c r="C49" s="6"/>
      <c r="D49" s="6">
        <v>313</v>
      </c>
      <c r="E49" s="6"/>
      <c r="F49" s="60" t="s">
        <v>88</v>
      </c>
      <c r="G49" s="74">
        <v>70955.69</v>
      </c>
      <c r="H49" s="63">
        <f>H50</f>
        <v>90010</v>
      </c>
      <c r="I49" s="74">
        <f>I50</f>
        <v>82112.3</v>
      </c>
      <c r="J49" s="95">
        <f t="shared" si="5"/>
        <v>1.1572334790909651</v>
      </c>
      <c r="K49" s="95">
        <f t="shared" si="6"/>
        <v>0.91225752694145101</v>
      </c>
      <c r="L49" s="45"/>
      <c r="M49" s="45"/>
    </row>
    <row r="50" spans="1:13" s="43" customFormat="1" x14ac:dyDescent="0.3">
      <c r="A50" s="45"/>
      <c r="B50" s="6"/>
      <c r="C50" s="6"/>
      <c r="D50" s="6"/>
      <c r="E50" s="6">
        <v>3132</v>
      </c>
      <c r="F50" s="60" t="s">
        <v>89</v>
      </c>
      <c r="G50" s="74">
        <v>70955.69</v>
      </c>
      <c r="H50" s="63">
        <v>90010</v>
      </c>
      <c r="I50" s="74">
        <v>82112.3</v>
      </c>
      <c r="J50" s="95">
        <f t="shared" si="5"/>
        <v>1.1572334790909651</v>
      </c>
      <c r="K50" s="95">
        <f t="shared" si="6"/>
        <v>0.91225752694145101</v>
      </c>
      <c r="L50" s="45"/>
      <c r="M50" s="45"/>
    </row>
    <row r="51" spans="1:13" x14ac:dyDescent="0.3">
      <c r="A51" s="45"/>
      <c r="B51" s="6"/>
      <c r="C51" s="6">
        <v>32</v>
      </c>
      <c r="D51" s="7"/>
      <c r="E51" s="7"/>
      <c r="F51" s="6" t="s">
        <v>11</v>
      </c>
      <c r="G51" s="74">
        <f>G52+G57+G64+G73</f>
        <v>63374.75</v>
      </c>
      <c r="H51" s="63">
        <f>H52+H57+H64+H73</f>
        <v>86242</v>
      </c>
      <c r="I51" s="74">
        <f>I52+I57+I64+I73</f>
        <v>62025.210000000006</v>
      </c>
      <c r="J51" s="95">
        <f t="shared" si="5"/>
        <v>0.97870539923234423</v>
      </c>
      <c r="K51" s="95">
        <f t="shared" si="6"/>
        <v>0.71919957793186617</v>
      </c>
    </row>
    <row r="52" spans="1:13" x14ac:dyDescent="0.3">
      <c r="A52" s="45"/>
      <c r="B52" s="6"/>
      <c r="C52" s="6"/>
      <c r="D52" s="6">
        <v>321</v>
      </c>
      <c r="E52" s="6"/>
      <c r="F52" s="6" t="s">
        <v>37</v>
      </c>
      <c r="G52" s="74">
        <f>G53+G54+G55</f>
        <v>22649.41</v>
      </c>
      <c r="H52" s="63">
        <f>H53+H54+H55+H56</f>
        <v>35557</v>
      </c>
      <c r="I52" s="74">
        <f>I53+I55+I54</f>
        <v>26342.11</v>
      </c>
      <c r="J52" s="95">
        <f t="shared" si="5"/>
        <v>1.1630373594720569</v>
      </c>
      <c r="K52" s="95">
        <f t="shared" si="6"/>
        <v>0.74084174705402595</v>
      </c>
    </row>
    <row r="53" spans="1:13" x14ac:dyDescent="0.3">
      <c r="A53" s="45"/>
      <c r="B53" s="6"/>
      <c r="C53" s="6"/>
      <c r="D53" s="6"/>
      <c r="E53" s="6">
        <v>3211</v>
      </c>
      <c r="F53" s="20" t="s">
        <v>38</v>
      </c>
      <c r="G53" s="74">
        <v>3106.18</v>
      </c>
      <c r="H53" s="63">
        <v>5989</v>
      </c>
      <c r="I53" s="74">
        <v>4599.91</v>
      </c>
      <c r="J53" s="95">
        <f t="shared" si="5"/>
        <v>1.4808897101906522</v>
      </c>
      <c r="K53" s="95">
        <f t="shared" si="6"/>
        <v>0.76805977625647015</v>
      </c>
    </row>
    <row r="54" spans="1:13" x14ac:dyDescent="0.3">
      <c r="A54" s="45"/>
      <c r="B54" s="6"/>
      <c r="C54" s="6"/>
      <c r="D54" s="7"/>
      <c r="E54" s="58" t="s">
        <v>90</v>
      </c>
      <c r="F54" s="58" t="s">
        <v>91</v>
      </c>
      <c r="G54" s="74">
        <v>19306.73</v>
      </c>
      <c r="H54" s="63">
        <v>28700</v>
      </c>
      <c r="I54" s="74">
        <v>21204.2</v>
      </c>
      <c r="J54" s="95">
        <f t="shared" si="5"/>
        <v>1.098280236995079</v>
      </c>
      <c r="K54" s="95">
        <f t="shared" si="6"/>
        <v>0.73882229965156798</v>
      </c>
    </row>
    <row r="55" spans="1:13" s="46" customFormat="1" x14ac:dyDescent="0.3">
      <c r="A55" s="45"/>
      <c r="B55" s="6"/>
      <c r="C55" s="6"/>
      <c r="D55" s="7"/>
      <c r="E55" s="58" t="s">
        <v>92</v>
      </c>
      <c r="F55" s="58" t="s">
        <v>93</v>
      </c>
      <c r="G55" s="74">
        <v>236.5</v>
      </c>
      <c r="H55" s="57">
        <v>868</v>
      </c>
      <c r="I55" s="74">
        <v>538</v>
      </c>
      <c r="J55" s="95">
        <f t="shared" si="5"/>
        <v>2.2748414376321353</v>
      </c>
      <c r="K55" s="95">
        <f t="shared" si="6"/>
        <v>0.61981566820276501</v>
      </c>
      <c r="L55" s="45"/>
      <c r="M55" s="45"/>
    </row>
    <row r="56" spans="1:13" s="46" customFormat="1" x14ac:dyDescent="0.3">
      <c r="A56" s="45"/>
      <c r="B56" s="6"/>
      <c r="C56" s="6"/>
      <c r="D56" s="7"/>
      <c r="E56" s="58" t="s">
        <v>94</v>
      </c>
      <c r="F56" s="58" t="s">
        <v>95</v>
      </c>
      <c r="G56" s="74">
        <v>0</v>
      </c>
      <c r="H56" s="57">
        <v>0</v>
      </c>
      <c r="I56" s="74">
        <v>0</v>
      </c>
      <c r="J56" s="95" t="s">
        <v>162</v>
      </c>
      <c r="K56" s="95" t="s">
        <v>162</v>
      </c>
      <c r="L56" s="45"/>
      <c r="M56" s="45"/>
    </row>
    <row r="57" spans="1:13" s="44" customFormat="1" ht="16.2" customHeight="1" x14ac:dyDescent="0.3">
      <c r="A57" s="45"/>
      <c r="B57" s="6"/>
      <c r="C57" s="6"/>
      <c r="D57" s="7">
        <v>322</v>
      </c>
      <c r="E57" s="58"/>
      <c r="F57" s="60" t="s">
        <v>96</v>
      </c>
      <c r="G57" s="74">
        <f>SUM(G58:G63)</f>
        <v>24700.65</v>
      </c>
      <c r="H57" s="63">
        <f>H58+H59+H60+H61+H62+H63</f>
        <v>25737</v>
      </c>
      <c r="I57" s="74">
        <f>SUM(I58:I63)</f>
        <v>20397.63</v>
      </c>
      <c r="J57" s="95">
        <f t="shared" si="5"/>
        <v>0.82579324835581247</v>
      </c>
      <c r="K57" s="95">
        <f t="shared" si="6"/>
        <v>0.7925410887049773</v>
      </c>
      <c r="L57" s="45"/>
      <c r="M57" s="45"/>
    </row>
    <row r="58" spans="1:13" s="44" customFormat="1" x14ac:dyDescent="0.3">
      <c r="A58" s="45"/>
      <c r="B58" s="6"/>
      <c r="C58" s="6"/>
      <c r="D58" s="7"/>
      <c r="E58" s="58" t="s">
        <v>97</v>
      </c>
      <c r="F58" s="58" t="s">
        <v>98</v>
      </c>
      <c r="G58" s="74">
        <v>2249.9899999999998</v>
      </c>
      <c r="H58" s="63">
        <v>3507</v>
      </c>
      <c r="I58" s="74">
        <v>3138.44</v>
      </c>
      <c r="J58" s="95">
        <f t="shared" si="5"/>
        <v>1.3948684216374296</v>
      </c>
      <c r="K58" s="95">
        <f t="shared" si="6"/>
        <v>0.89490732820074137</v>
      </c>
      <c r="L58" s="45"/>
      <c r="M58" s="45"/>
    </row>
    <row r="59" spans="1:13" x14ac:dyDescent="0.3">
      <c r="A59" s="45"/>
      <c r="B59" s="11"/>
      <c r="C59" s="47"/>
      <c r="D59" s="47"/>
      <c r="E59" s="58" t="s">
        <v>99</v>
      </c>
      <c r="F59" s="58" t="s">
        <v>100</v>
      </c>
      <c r="G59" s="74">
        <v>16278.55</v>
      </c>
      <c r="H59" s="63">
        <v>16700</v>
      </c>
      <c r="I59" s="74">
        <v>12700.87</v>
      </c>
      <c r="J59" s="95">
        <f t="shared" si="5"/>
        <v>0.78022121134867672</v>
      </c>
      <c r="K59" s="95">
        <f t="shared" si="6"/>
        <v>0.76053113772455094</v>
      </c>
    </row>
    <row r="60" spans="1:13" x14ac:dyDescent="0.3">
      <c r="A60" s="45"/>
      <c r="B60" s="10"/>
      <c r="C60" s="10"/>
      <c r="D60" s="10"/>
      <c r="E60" s="58" t="s">
        <v>101</v>
      </c>
      <c r="F60" s="58" t="s">
        <v>102</v>
      </c>
      <c r="G60" s="74">
        <v>3086.29</v>
      </c>
      <c r="H60" s="63">
        <v>2962</v>
      </c>
      <c r="I60" s="74">
        <v>2728.88</v>
      </c>
      <c r="J60" s="95">
        <f t="shared" si="5"/>
        <v>0.88419429152801587</v>
      </c>
      <c r="K60" s="95">
        <f t="shared" si="6"/>
        <v>0.92129642133693457</v>
      </c>
    </row>
    <row r="61" spans="1:13" x14ac:dyDescent="0.3">
      <c r="A61" s="45"/>
      <c r="B61" s="10"/>
      <c r="C61" s="10"/>
      <c r="D61" s="6"/>
      <c r="E61" s="58" t="s">
        <v>103</v>
      </c>
      <c r="F61" s="58" t="s">
        <v>104</v>
      </c>
      <c r="G61" s="74">
        <v>2315.61</v>
      </c>
      <c r="H61" s="57">
        <v>1223</v>
      </c>
      <c r="I61" s="74">
        <v>1289.32</v>
      </c>
      <c r="J61" s="95">
        <f t="shared" si="5"/>
        <v>0.55679496979197696</v>
      </c>
      <c r="K61" s="95">
        <f t="shared" si="6"/>
        <v>1.0542273098937041</v>
      </c>
    </row>
    <row r="62" spans="1:13" x14ac:dyDescent="0.3">
      <c r="A62" s="45"/>
      <c r="B62" s="10"/>
      <c r="C62" s="10"/>
      <c r="D62" s="6"/>
      <c r="E62" s="58" t="s">
        <v>105</v>
      </c>
      <c r="F62" s="58" t="s">
        <v>106</v>
      </c>
      <c r="G62" s="74">
        <v>703.21</v>
      </c>
      <c r="H62" s="57">
        <v>1278</v>
      </c>
      <c r="I62" s="74">
        <v>540.12</v>
      </c>
      <c r="J62" s="95">
        <f t="shared" si="5"/>
        <v>0.76807781459308022</v>
      </c>
      <c r="K62" s="95">
        <f t="shared" si="6"/>
        <v>0.42262910798122066</v>
      </c>
    </row>
    <row r="63" spans="1:13" x14ac:dyDescent="0.3">
      <c r="A63" s="45"/>
      <c r="B63" s="52"/>
      <c r="C63" s="52"/>
      <c r="D63" s="52"/>
      <c r="E63" s="58" t="s">
        <v>107</v>
      </c>
      <c r="F63" s="58" t="s">
        <v>108</v>
      </c>
      <c r="G63" s="74">
        <v>67</v>
      </c>
      <c r="H63" s="63">
        <v>67</v>
      </c>
      <c r="I63" s="74">
        <v>0</v>
      </c>
      <c r="J63" s="95">
        <f t="shared" si="5"/>
        <v>0</v>
      </c>
      <c r="K63" s="95">
        <f t="shared" si="6"/>
        <v>0</v>
      </c>
    </row>
    <row r="64" spans="1:13" x14ac:dyDescent="0.3">
      <c r="A64" s="45"/>
      <c r="B64" s="52"/>
      <c r="C64" s="52"/>
      <c r="D64" s="52">
        <v>323</v>
      </c>
      <c r="E64" s="52"/>
      <c r="F64" s="61" t="s">
        <v>109</v>
      </c>
      <c r="G64" s="74">
        <f>SUM(G65:G72)</f>
        <v>13751.27</v>
      </c>
      <c r="H64" s="63">
        <f>SUM(H65:H72)</f>
        <v>18579</v>
      </c>
      <c r="I64" s="74">
        <f>SUM(I65:I72)</f>
        <v>13080.13</v>
      </c>
      <c r="J64" s="95">
        <f t="shared" si="5"/>
        <v>0.95119432605133913</v>
      </c>
      <c r="K64" s="95">
        <f t="shared" si="6"/>
        <v>0.70402766564400665</v>
      </c>
    </row>
    <row r="65" spans="1:13" ht="15" customHeight="1" x14ac:dyDescent="0.3">
      <c r="A65" s="45"/>
      <c r="B65" s="59"/>
      <c r="C65" s="59"/>
      <c r="D65" s="59"/>
      <c r="E65" s="58" t="s">
        <v>110</v>
      </c>
      <c r="F65" s="58" t="s">
        <v>111</v>
      </c>
      <c r="G65" s="74">
        <v>1285.76</v>
      </c>
      <c r="H65" s="63">
        <v>1786</v>
      </c>
      <c r="I65" s="74">
        <v>1432.69</v>
      </c>
      <c r="J65" s="95">
        <f t="shared" si="5"/>
        <v>1.1142748257839721</v>
      </c>
      <c r="K65" s="95">
        <f t="shared" si="6"/>
        <v>0.80217805151175814</v>
      </c>
    </row>
    <row r="66" spans="1:13" x14ac:dyDescent="0.3">
      <c r="A66" s="45"/>
      <c r="B66" s="59"/>
      <c r="C66" s="59"/>
      <c r="D66" s="59"/>
      <c r="E66" s="58" t="s">
        <v>112</v>
      </c>
      <c r="F66" s="58" t="s">
        <v>113</v>
      </c>
      <c r="G66" s="148">
        <v>405.7</v>
      </c>
      <c r="H66" s="149">
        <v>1201</v>
      </c>
      <c r="I66" s="148">
        <v>1118.06</v>
      </c>
      <c r="J66" s="95">
        <f t="shared" si="5"/>
        <v>2.7558787281242298</v>
      </c>
      <c r="K66" s="95">
        <f t="shared" si="6"/>
        <v>0.93094088259783514</v>
      </c>
    </row>
    <row r="67" spans="1:13" s="46" customFormat="1" x14ac:dyDescent="0.3">
      <c r="A67" s="45"/>
      <c r="B67" s="59"/>
      <c r="C67" s="59"/>
      <c r="D67" s="59"/>
      <c r="E67" s="58" t="s">
        <v>143</v>
      </c>
      <c r="F67" s="58" t="s">
        <v>144</v>
      </c>
      <c r="G67" s="148">
        <v>0</v>
      </c>
      <c r="H67" s="149">
        <v>200</v>
      </c>
      <c r="I67" s="148">
        <v>716.75</v>
      </c>
      <c r="J67" s="95" t="e">
        <f t="shared" si="5"/>
        <v>#DIV/0!</v>
      </c>
      <c r="K67" s="95">
        <f t="shared" si="6"/>
        <v>3.5837500000000002</v>
      </c>
      <c r="L67" s="45"/>
      <c r="M67" s="45"/>
    </row>
    <row r="68" spans="1:13" ht="17.399999999999999" customHeight="1" x14ac:dyDescent="0.3">
      <c r="A68" s="45"/>
      <c r="B68" s="59"/>
      <c r="C68" s="59"/>
      <c r="D68" s="59"/>
      <c r="E68" s="58" t="s">
        <v>114</v>
      </c>
      <c r="F68" s="58" t="s">
        <v>115</v>
      </c>
      <c r="G68" s="74">
        <v>849.71</v>
      </c>
      <c r="H68" s="149">
        <v>1163</v>
      </c>
      <c r="I68" s="74">
        <v>964.7</v>
      </c>
      <c r="J68" s="95">
        <f t="shared" si="5"/>
        <v>1.1353285238493134</v>
      </c>
      <c r="K68" s="95">
        <f t="shared" si="6"/>
        <v>0.82949269131556325</v>
      </c>
    </row>
    <row r="69" spans="1:13" x14ac:dyDescent="0.3">
      <c r="A69" s="45"/>
      <c r="B69" s="52"/>
      <c r="C69" s="52"/>
      <c r="D69" s="52"/>
      <c r="E69" s="58" t="s">
        <v>116</v>
      </c>
      <c r="F69" s="58" t="s">
        <v>117</v>
      </c>
      <c r="G69" s="74">
        <v>1135.6199999999999</v>
      </c>
      <c r="H69" s="63">
        <v>1115</v>
      </c>
      <c r="I69" s="74">
        <v>1114.8900000000001</v>
      </c>
      <c r="J69" s="95">
        <f t="shared" si="5"/>
        <v>0.98174565435621086</v>
      </c>
      <c r="K69" s="95">
        <f t="shared" si="6"/>
        <v>0.99990134529147989</v>
      </c>
    </row>
    <row r="70" spans="1:13" x14ac:dyDescent="0.3">
      <c r="A70" s="45"/>
      <c r="B70" s="52"/>
      <c r="C70" s="52"/>
      <c r="D70" s="52"/>
      <c r="E70" s="58" t="s">
        <v>118</v>
      </c>
      <c r="F70" s="58" t="s">
        <v>119</v>
      </c>
      <c r="G70" s="74">
        <v>2184.21</v>
      </c>
      <c r="H70" s="63">
        <v>4463</v>
      </c>
      <c r="I70" s="74">
        <v>824</v>
      </c>
      <c r="J70" s="95">
        <f t="shared" si="5"/>
        <v>0.37725310295255493</v>
      </c>
      <c r="K70" s="95">
        <f t="shared" si="6"/>
        <v>0.18462917320188213</v>
      </c>
    </row>
    <row r="71" spans="1:13" x14ac:dyDescent="0.3">
      <c r="A71" s="45"/>
      <c r="B71" s="52"/>
      <c r="C71" s="52"/>
      <c r="D71" s="52"/>
      <c r="E71" s="58" t="s">
        <v>120</v>
      </c>
      <c r="F71" s="58" t="s">
        <v>121</v>
      </c>
      <c r="G71" s="74">
        <v>4497.33</v>
      </c>
      <c r="H71" s="63">
        <v>5115</v>
      </c>
      <c r="I71" s="74">
        <v>4735.1899999999996</v>
      </c>
      <c r="J71" s="95">
        <f t="shared" si="5"/>
        <v>1.0528891586785936</v>
      </c>
      <c r="K71" s="95">
        <f t="shared" si="6"/>
        <v>0.92574584555229711</v>
      </c>
    </row>
    <row r="72" spans="1:13" x14ac:dyDescent="0.3">
      <c r="A72" s="45"/>
      <c r="B72" s="52"/>
      <c r="C72" s="52"/>
      <c r="D72" s="52"/>
      <c r="E72" s="52">
        <v>3239</v>
      </c>
      <c r="F72" s="61" t="s">
        <v>137</v>
      </c>
      <c r="G72" s="74">
        <v>3392.94</v>
      </c>
      <c r="H72" s="63">
        <v>3536</v>
      </c>
      <c r="I72" s="74">
        <v>2173.85</v>
      </c>
      <c r="J72" s="95">
        <f t="shared" si="5"/>
        <v>0.64069803769002687</v>
      </c>
      <c r="K72" s="95">
        <f t="shared" si="6"/>
        <v>0.61477658371040722</v>
      </c>
    </row>
    <row r="73" spans="1:13" x14ac:dyDescent="0.3">
      <c r="A73" s="45"/>
      <c r="B73" s="52"/>
      <c r="C73" s="52"/>
      <c r="D73" s="52">
        <v>329</v>
      </c>
      <c r="E73" s="52"/>
      <c r="F73" s="60" t="s">
        <v>122</v>
      </c>
      <c r="G73" s="74">
        <f>G75+G78</f>
        <v>2273.42</v>
      </c>
      <c r="H73" s="63">
        <f>H75+H78+H74</f>
        <v>6369</v>
      </c>
      <c r="I73" s="74">
        <f>I75+I78+I74</f>
        <v>2205.34</v>
      </c>
      <c r="J73" s="95">
        <f t="shared" si="5"/>
        <v>0.97005392756287889</v>
      </c>
      <c r="K73" s="95">
        <f t="shared" si="6"/>
        <v>0.34626157952582826</v>
      </c>
    </row>
    <row r="74" spans="1:13" s="46" customFormat="1" x14ac:dyDescent="0.3">
      <c r="A74" s="45"/>
      <c r="B74" s="52"/>
      <c r="C74" s="52"/>
      <c r="D74" s="52"/>
      <c r="E74" s="52">
        <v>3293</v>
      </c>
      <c r="F74" s="60" t="s">
        <v>179</v>
      </c>
      <c r="G74" s="74">
        <v>0</v>
      </c>
      <c r="H74" s="63">
        <v>400</v>
      </c>
      <c r="I74" s="74">
        <v>340.9</v>
      </c>
      <c r="J74" s="95" t="s">
        <v>162</v>
      </c>
      <c r="K74" s="95" t="s">
        <v>162</v>
      </c>
      <c r="L74" s="45"/>
      <c r="M74" s="45"/>
    </row>
    <row r="75" spans="1:13" s="46" customFormat="1" x14ac:dyDescent="0.3">
      <c r="A75" s="45"/>
      <c r="B75" s="52"/>
      <c r="C75" s="52"/>
      <c r="D75" s="52"/>
      <c r="E75" s="52">
        <v>3294</v>
      </c>
      <c r="F75" s="60" t="s">
        <v>142</v>
      </c>
      <c r="G75" s="74">
        <v>398.09</v>
      </c>
      <c r="H75" s="63">
        <v>400</v>
      </c>
      <c r="I75" s="74">
        <v>220</v>
      </c>
      <c r="J75" s="95">
        <f t="shared" si="5"/>
        <v>0.55263885051119099</v>
      </c>
      <c r="K75" s="95">
        <f t="shared" si="6"/>
        <v>0.55000000000000004</v>
      </c>
      <c r="L75" s="45"/>
      <c r="M75" s="45"/>
    </row>
    <row r="76" spans="1:13" x14ac:dyDescent="0.3">
      <c r="A76" s="45"/>
      <c r="B76" s="52"/>
      <c r="C76" s="52"/>
      <c r="D76" s="52"/>
      <c r="E76" s="58" t="s">
        <v>123</v>
      </c>
      <c r="F76" s="58" t="s">
        <v>124</v>
      </c>
      <c r="G76" s="74">
        <v>0</v>
      </c>
      <c r="H76" s="63">
        <v>0</v>
      </c>
      <c r="I76" s="74">
        <v>0</v>
      </c>
      <c r="J76" s="95" t="s">
        <v>162</v>
      </c>
      <c r="K76" s="95" t="s">
        <v>162</v>
      </c>
    </row>
    <row r="77" spans="1:13" x14ac:dyDescent="0.3">
      <c r="A77" s="45"/>
      <c r="B77" s="52"/>
      <c r="C77" s="52"/>
      <c r="D77" s="52"/>
      <c r="E77" s="58" t="s">
        <v>125</v>
      </c>
      <c r="F77" s="58" t="s">
        <v>126</v>
      </c>
      <c r="G77" s="74">
        <v>0</v>
      </c>
      <c r="H77" s="63">
        <v>0</v>
      </c>
      <c r="I77" s="74">
        <v>0</v>
      </c>
      <c r="J77" s="95" t="s">
        <v>162</v>
      </c>
      <c r="K77" s="95" t="s">
        <v>162</v>
      </c>
    </row>
    <row r="78" spans="1:13" x14ac:dyDescent="0.3">
      <c r="A78" s="45"/>
      <c r="B78" s="52"/>
      <c r="C78" s="52"/>
      <c r="D78" s="52"/>
      <c r="E78" s="58" t="s">
        <v>127</v>
      </c>
      <c r="F78" s="58" t="s">
        <v>122</v>
      </c>
      <c r="G78" s="74">
        <v>1875.33</v>
      </c>
      <c r="H78" s="63">
        <v>5569</v>
      </c>
      <c r="I78" s="74">
        <v>1644.44</v>
      </c>
      <c r="J78" s="95">
        <f t="shared" si="5"/>
        <v>0.87688033572757873</v>
      </c>
      <c r="K78" s="95">
        <f t="shared" si="6"/>
        <v>0.2952846112407973</v>
      </c>
    </row>
    <row r="79" spans="1:13" ht="13.8" customHeight="1" x14ac:dyDescent="0.3">
      <c r="A79" s="45"/>
      <c r="B79" s="52"/>
      <c r="C79" s="52">
        <v>34</v>
      </c>
      <c r="D79" s="52"/>
      <c r="E79" s="52"/>
      <c r="F79" s="61" t="s">
        <v>128</v>
      </c>
      <c r="G79" s="74">
        <f>G80</f>
        <v>443.94</v>
      </c>
      <c r="H79" s="63">
        <f>H80</f>
        <v>345</v>
      </c>
      <c r="I79" s="74">
        <f>I80</f>
        <v>224.84</v>
      </c>
      <c r="J79" s="95">
        <f t="shared" si="5"/>
        <v>0.50646483759066541</v>
      </c>
      <c r="K79" s="95">
        <f t="shared" si="6"/>
        <v>0.65171014492753621</v>
      </c>
    </row>
    <row r="80" spans="1:13" x14ac:dyDescent="0.3">
      <c r="A80" s="45"/>
      <c r="B80" s="52"/>
      <c r="C80" s="52"/>
      <c r="D80" s="52">
        <v>343</v>
      </c>
      <c r="E80" s="52"/>
      <c r="F80" s="60" t="s">
        <v>129</v>
      </c>
      <c r="G80" s="74">
        <f>G81+G82</f>
        <v>443.94</v>
      </c>
      <c r="H80" s="63">
        <f>H81+H82</f>
        <v>345</v>
      </c>
      <c r="I80" s="74">
        <f>I81</f>
        <v>224.84</v>
      </c>
      <c r="J80" s="95">
        <f t="shared" si="5"/>
        <v>0.50646483759066541</v>
      </c>
      <c r="K80" s="95">
        <f t="shared" si="6"/>
        <v>0.65171014492753621</v>
      </c>
    </row>
    <row r="81" spans="1:13" x14ac:dyDescent="0.3">
      <c r="A81" s="45"/>
      <c r="B81" s="52"/>
      <c r="C81" s="52"/>
      <c r="D81" s="52"/>
      <c r="E81" s="52">
        <v>3431</v>
      </c>
      <c r="F81" s="60" t="s">
        <v>138</v>
      </c>
      <c r="G81" s="74">
        <v>441.59</v>
      </c>
      <c r="H81" s="63">
        <v>325</v>
      </c>
      <c r="I81" s="74">
        <v>224.84</v>
      </c>
      <c r="J81" s="95">
        <f t="shared" si="5"/>
        <v>0.50916008061776763</v>
      </c>
      <c r="K81" s="95">
        <f t="shared" si="6"/>
        <v>0.69181538461538461</v>
      </c>
    </row>
    <row r="82" spans="1:13" s="46" customFormat="1" x14ac:dyDescent="0.3">
      <c r="A82" s="45"/>
      <c r="B82" s="52"/>
      <c r="C82" s="52"/>
      <c r="D82" s="52"/>
      <c r="E82" s="52">
        <v>3433</v>
      </c>
      <c r="F82" s="60" t="s">
        <v>176</v>
      </c>
      <c r="G82" s="74">
        <v>2.35</v>
      </c>
      <c r="H82" s="63">
        <v>20</v>
      </c>
      <c r="I82" s="74">
        <v>0</v>
      </c>
      <c r="J82" s="95" t="s">
        <v>162</v>
      </c>
      <c r="K82" s="95">
        <f t="shared" si="6"/>
        <v>0</v>
      </c>
      <c r="L82" s="45"/>
      <c r="M82" s="45"/>
    </row>
    <row r="83" spans="1:13" x14ac:dyDescent="0.3">
      <c r="A83" s="45"/>
      <c r="B83" s="52"/>
      <c r="C83" s="52">
        <v>37</v>
      </c>
      <c r="D83" s="52"/>
      <c r="E83" s="52"/>
      <c r="F83" s="58" t="s">
        <v>130</v>
      </c>
      <c r="G83" s="74">
        <f>G84</f>
        <v>3940.75</v>
      </c>
      <c r="H83" s="63">
        <v>3642</v>
      </c>
      <c r="I83" s="74">
        <f>I84</f>
        <v>3641.85</v>
      </c>
      <c r="J83" s="95" t="s">
        <v>162</v>
      </c>
      <c r="K83" s="95">
        <f t="shared" si="6"/>
        <v>0.99995881383855023</v>
      </c>
    </row>
    <row r="84" spans="1:13" x14ac:dyDescent="0.3">
      <c r="A84" s="45"/>
      <c r="B84" s="52"/>
      <c r="C84" s="52"/>
      <c r="D84" s="52">
        <v>372</v>
      </c>
      <c r="E84" s="52"/>
      <c r="F84" s="60" t="s">
        <v>139</v>
      </c>
      <c r="G84" s="74">
        <f>G85</f>
        <v>3940.75</v>
      </c>
      <c r="H84" s="63">
        <v>3642</v>
      </c>
      <c r="I84" s="74">
        <v>3641.85</v>
      </c>
      <c r="J84" s="95" t="s">
        <v>162</v>
      </c>
      <c r="K84" s="95">
        <f t="shared" si="6"/>
        <v>0.99995881383855023</v>
      </c>
    </row>
    <row r="85" spans="1:13" x14ac:dyDescent="0.3">
      <c r="A85" s="45"/>
      <c r="B85" s="52"/>
      <c r="C85" s="52"/>
      <c r="D85" s="52"/>
      <c r="E85" s="52">
        <v>3722</v>
      </c>
      <c r="F85" s="60" t="s">
        <v>140</v>
      </c>
      <c r="G85" s="74">
        <v>3940.75</v>
      </c>
      <c r="H85" s="63">
        <v>3642</v>
      </c>
      <c r="I85" s="74">
        <v>3641.85</v>
      </c>
      <c r="J85" s="95" t="s">
        <v>162</v>
      </c>
      <c r="K85" s="95">
        <f t="shared" si="6"/>
        <v>0.99995881383855023</v>
      </c>
    </row>
    <row r="86" spans="1:13" x14ac:dyDescent="0.3">
      <c r="A86" s="45"/>
      <c r="B86" s="52"/>
      <c r="C86" s="52">
        <v>38</v>
      </c>
      <c r="D86" s="52"/>
      <c r="E86" s="52"/>
      <c r="F86" s="60" t="s">
        <v>141</v>
      </c>
      <c r="G86" s="74">
        <v>116.28</v>
      </c>
      <c r="H86" s="63">
        <v>120</v>
      </c>
      <c r="I86" s="74">
        <f>I87</f>
        <v>119.16</v>
      </c>
      <c r="J86" s="95">
        <f t="shared" si="5"/>
        <v>1.0247678018575852</v>
      </c>
      <c r="K86" s="95">
        <f t="shared" si="6"/>
        <v>0.99299999999999999</v>
      </c>
    </row>
    <row r="87" spans="1:13" x14ac:dyDescent="0.3">
      <c r="A87" s="45"/>
      <c r="B87" s="52"/>
      <c r="C87" s="52"/>
      <c r="D87" s="52">
        <v>381</v>
      </c>
      <c r="E87" s="52"/>
      <c r="F87" s="62" t="s">
        <v>86</v>
      </c>
      <c r="G87" s="74">
        <v>116.28</v>
      </c>
      <c r="H87" s="63">
        <v>120</v>
      </c>
      <c r="I87" s="74">
        <v>119.16</v>
      </c>
      <c r="J87" s="95">
        <f t="shared" si="5"/>
        <v>1.0247678018575852</v>
      </c>
      <c r="K87" s="95">
        <f t="shared" si="6"/>
        <v>0.99299999999999999</v>
      </c>
    </row>
    <row r="88" spans="1:13" x14ac:dyDescent="0.3">
      <c r="A88" s="45"/>
      <c r="B88" s="52"/>
      <c r="C88" s="52"/>
      <c r="D88" s="52"/>
      <c r="E88" s="52">
        <v>3812</v>
      </c>
      <c r="F88" s="62" t="s">
        <v>131</v>
      </c>
      <c r="G88" s="74">
        <v>116.28</v>
      </c>
      <c r="H88" s="63">
        <v>120</v>
      </c>
      <c r="I88" s="74">
        <v>119.16</v>
      </c>
      <c r="J88" s="95">
        <f t="shared" si="5"/>
        <v>1.0247678018575852</v>
      </c>
      <c r="K88" s="95">
        <f t="shared" si="6"/>
        <v>0.99299999999999999</v>
      </c>
    </row>
    <row r="89" spans="1:13" s="70" customFormat="1" x14ac:dyDescent="0.3">
      <c r="A89" s="79"/>
      <c r="B89" s="64">
        <v>4</v>
      </c>
      <c r="C89" s="64"/>
      <c r="D89" s="64"/>
      <c r="E89" s="64"/>
      <c r="F89" s="65" t="s">
        <v>6</v>
      </c>
      <c r="G89" s="73">
        <f>G90</f>
        <v>7159.78</v>
      </c>
      <c r="H89" s="150">
        <f>H90</f>
        <v>9702</v>
      </c>
      <c r="I89" s="73">
        <f>I90</f>
        <v>8191.2799999999988</v>
      </c>
      <c r="J89" s="94">
        <f t="shared" si="5"/>
        <v>1.1440686725011102</v>
      </c>
      <c r="K89" s="94">
        <f t="shared" si="6"/>
        <v>0.84428777571634706</v>
      </c>
      <c r="L89" s="79"/>
      <c r="M89" s="79"/>
    </row>
    <row r="90" spans="1:13" x14ac:dyDescent="0.3">
      <c r="A90" s="45"/>
      <c r="B90" s="52"/>
      <c r="C90" s="52">
        <v>42</v>
      </c>
      <c r="D90" s="52"/>
      <c r="E90" s="52"/>
      <c r="F90" s="60" t="s">
        <v>132</v>
      </c>
      <c r="G90" s="74">
        <f>G91+G97</f>
        <v>7159.78</v>
      </c>
      <c r="H90" s="63">
        <f>H91+H97</f>
        <v>9702</v>
      </c>
      <c r="I90" s="74">
        <f>I91+I97</f>
        <v>8191.2799999999988</v>
      </c>
      <c r="J90" s="95">
        <f t="shared" si="5"/>
        <v>1.1440686725011102</v>
      </c>
      <c r="K90" s="95">
        <f t="shared" si="6"/>
        <v>0.84428777571634706</v>
      </c>
    </row>
    <row r="91" spans="1:13" x14ac:dyDescent="0.3">
      <c r="A91" s="45"/>
      <c r="B91" s="52"/>
      <c r="C91" s="52"/>
      <c r="D91" s="52">
        <v>422</v>
      </c>
      <c r="E91" s="52"/>
      <c r="F91" s="60" t="s">
        <v>133</v>
      </c>
      <c r="G91" s="74">
        <f>SUM(G92:G96)</f>
        <v>3162.43</v>
      </c>
      <c r="H91" s="63">
        <f>H92+H95+H96+H93</f>
        <v>5514</v>
      </c>
      <c r="I91" s="74">
        <f>SUM(I92:I96)</f>
        <v>4224.3499999999995</v>
      </c>
      <c r="J91" s="95">
        <f t="shared" si="5"/>
        <v>1.3357924127964886</v>
      </c>
      <c r="K91" s="95">
        <f t="shared" si="6"/>
        <v>0.76611352919840392</v>
      </c>
    </row>
    <row r="92" spans="1:13" s="46" customFormat="1" x14ac:dyDescent="0.3">
      <c r="A92" s="45"/>
      <c r="B92" s="52"/>
      <c r="C92" s="52"/>
      <c r="D92" s="52"/>
      <c r="E92" s="52">
        <v>4221</v>
      </c>
      <c r="F92" s="60" t="s">
        <v>134</v>
      </c>
      <c r="G92" s="74">
        <v>1083.6099999999999</v>
      </c>
      <c r="H92" s="63">
        <v>3477</v>
      </c>
      <c r="I92" s="74">
        <v>2309.1</v>
      </c>
      <c r="J92" s="95">
        <f t="shared" si="5"/>
        <v>2.1309327156449278</v>
      </c>
      <c r="K92" s="95">
        <f t="shared" si="6"/>
        <v>0.66410698878343399</v>
      </c>
      <c r="L92" s="45"/>
      <c r="M92" s="45"/>
    </row>
    <row r="93" spans="1:13" s="46" customFormat="1" x14ac:dyDescent="0.3">
      <c r="A93" s="45"/>
      <c r="B93" s="52"/>
      <c r="C93" s="52"/>
      <c r="D93" s="52"/>
      <c r="E93" s="52">
        <v>4222</v>
      </c>
      <c r="F93" s="60" t="s">
        <v>180</v>
      </c>
      <c r="G93" s="74">
        <v>332.08</v>
      </c>
      <c r="H93" s="63">
        <v>326</v>
      </c>
      <c r="I93" s="74">
        <v>325.35000000000002</v>
      </c>
      <c r="J93" s="95" t="s">
        <v>162</v>
      </c>
      <c r="K93" s="95" t="s">
        <v>162</v>
      </c>
      <c r="L93" s="45"/>
      <c r="M93" s="45"/>
    </row>
    <row r="94" spans="1:13" s="46" customFormat="1" x14ac:dyDescent="0.3">
      <c r="A94" s="45"/>
      <c r="B94" s="52"/>
      <c r="C94" s="52"/>
      <c r="D94" s="52"/>
      <c r="E94" s="52">
        <v>4223</v>
      </c>
      <c r="F94" s="60" t="s">
        <v>188</v>
      </c>
      <c r="G94" s="74">
        <v>0</v>
      </c>
      <c r="H94" s="63">
        <v>0</v>
      </c>
      <c r="I94" s="74">
        <v>930</v>
      </c>
      <c r="J94" s="95" t="s">
        <v>162</v>
      </c>
      <c r="K94" s="95" t="s">
        <v>162</v>
      </c>
      <c r="L94" s="45"/>
      <c r="M94" s="45"/>
    </row>
    <row r="95" spans="1:13" s="46" customFormat="1" x14ac:dyDescent="0.3">
      <c r="A95" s="45"/>
      <c r="B95" s="52"/>
      <c r="C95" s="52"/>
      <c r="D95" s="52"/>
      <c r="E95" s="52">
        <v>4225</v>
      </c>
      <c r="F95" s="60" t="s">
        <v>177</v>
      </c>
      <c r="G95" s="74">
        <v>256.99</v>
      </c>
      <c r="H95" s="63">
        <v>110</v>
      </c>
      <c r="I95" s="74">
        <v>109.5</v>
      </c>
      <c r="J95" s="95" t="s">
        <v>162</v>
      </c>
      <c r="K95" s="95">
        <f t="shared" si="6"/>
        <v>0.99545454545454548</v>
      </c>
      <c r="L95" s="45"/>
      <c r="M95" s="45"/>
    </row>
    <row r="96" spans="1:13" s="46" customFormat="1" x14ac:dyDescent="0.3">
      <c r="A96" s="45"/>
      <c r="B96" s="52"/>
      <c r="C96" s="52"/>
      <c r="D96" s="52"/>
      <c r="E96" s="52">
        <v>4227</v>
      </c>
      <c r="F96" s="60" t="s">
        <v>178</v>
      </c>
      <c r="G96" s="74">
        <v>1489.75</v>
      </c>
      <c r="H96" s="63">
        <v>1601</v>
      </c>
      <c r="I96" s="74">
        <v>550.4</v>
      </c>
      <c r="J96" s="95" t="s">
        <v>162</v>
      </c>
      <c r="K96" s="95">
        <f t="shared" si="6"/>
        <v>0.34378513429106805</v>
      </c>
      <c r="L96" s="45"/>
      <c r="M96" s="45"/>
    </row>
    <row r="97" spans="1:11" customFormat="1" x14ac:dyDescent="0.3">
      <c r="A97" s="45"/>
      <c r="B97" s="52"/>
      <c r="C97" s="52"/>
      <c r="D97" s="52">
        <v>424</v>
      </c>
      <c r="E97" s="52"/>
      <c r="F97" s="60" t="s">
        <v>135</v>
      </c>
      <c r="G97" s="74">
        <f>G98</f>
        <v>3997.35</v>
      </c>
      <c r="H97" s="63">
        <v>4188</v>
      </c>
      <c r="I97" s="74">
        <v>3966.93</v>
      </c>
      <c r="J97" s="95" t="s">
        <v>162</v>
      </c>
      <c r="K97" s="95">
        <f t="shared" si="6"/>
        <v>0.94721346704871057</v>
      </c>
    </row>
    <row r="98" spans="1:11" customFormat="1" x14ac:dyDescent="0.3">
      <c r="A98" s="45"/>
      <c r="B98" s="52"/>
      <c r="C98" s="52"/>
      <c r="D98" s="52"/>
      <c r="E98" s="52">
        <v>4241</v>
      </c>
      <c r="F98" s="60" t="s">
        <v>136</v>
      </c>
      <c r="G98" s="74">
        <v>3997.35</v>
      </c>
      <c r="H98" s="63">
        <v>4188</v>
      </c>
      <c r="I98" s="74">
        <v>3966.93</v>
      </c>
      <c r="J98" s="95" t="s">
        <v>162</v>
      </c>
      <c r="K98" s="95">
        <f t="shared" si="6"/>
        <v>0.94721346704871057</v>
      </c>
    </row>
  </sheetData>
  <mergeCells count="12">
    <mergeCell ref="B1:K1"/>
    <mergeCell ref="B2:K2"/>
    <mergeCell ref="B4:K4"/>
    <mergeCell ref="B6:K6"/>
    <mergeCell ref="B41:F41"/>
    <mergeCell ref="B9:F9"/>
    <mergeCell ref="B40:F40"/>
    <mergeCell ref="B8:F8"/>
    <mergeCell ref="B7:K7"/>
    <mergeCell ref="B5:K5"/>
    <mergeCell ref="B39:K39"/>
    <mergeCell ref="B3:K3"/>
  </mergeCells>
  <pageMargins left="0.7" right="0.7" top="0.75" bottom="0.75" header="0.3" footer="0.3"/>
  <pageSetup paperSize="9" scale="8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4"/>
  <sheetViews>
    <sheetView workbookViewId="0">
      <selection activeCell="A18" sqref="A18:XFD18"/>
    </sheetView>
  </sheetViews>
  <sheetFormatPr defaultRowHeight="14.4" x14ac:dyDescent="0.3"/>
  <cols>
    <col min="5" max="5" width="73.77734375" customWidth="1"/>
    <col min="6" max="6" width="27.44140625" customWidth="1"/>
    <col min="7" max="7" width="12" bestFit="1" customWidth="1"/>
  </cols>
  <sheetData>
    <row r="3" spans="1:7" hidden="1" x14ac:dyDescent="0.3"/>
    <row r="4" spans="1:7" ht="36" customHeight="1" x14ac:dyDescent="0.3">
      <c r="A4" s="236" t="s">
        <v>7</v>
      </c>
      <c r="B4" s="236"/>
      <c r="C4" s="236"/>
      <c r="D4" s="236"/>
      <c r="E4" s="236"/>
      <c r="F4" s="236" t="s">
        <v>192</v>
      </c>
      <c r="G4" s="239" t="s">
        <v>26</v>
      </c>
    </row>
    <row r="5" spans="1:7" x14ac:dyDescent="0.3">
      <c r="A5" s="235">
        <v>1</v>
      </c>
      <c r="B5" s="235"/>
      <c r="C5" s="235"/>
      <c r="D5" s="235"/>
      <c r="E5" s="235"/>
      <c r="F5" s="236"/>
      <c r="G5" s="239"/>
    </row>
    <row r="6" spans="1:7" x14ac:dyDescent="0.3">
      <c r="A6" s="5"/>
      <c r="B6" s="5"/>
      <c r="C6" s="5"/>
      <c r="D6" s="5"/>
      <c r="E6" s="5" t="s">
        <v>54</v>
      </c>
      <c r="F6" s="73">
        <f>F7</f>
        <v>623898.54000000015</v>
      </c>
      <c r="G6" s="152">
        <f>SUM(G7)</f>
        <v>1</v>
      </c>
    </row>
    <row r="7" spans="1:7" x14ac:dyDescent="0.3">
      <c r="A7" s="5">
        <v>6</v>
      </c>
      <c r="B7" s="5"/>
      <c r="C7" s="5"/>
      <c r="D7" s="5"/>
      <c r="E7" s="5" t="s">
        <v>3</v>
      </c>
      <c r="F7" s="72">
        <f>F8+F12+F18+F21+F15</f>
        <v>623898.54000000015</v>
      </c>
      <c r="G7" s="153">
        <f>F7/F6</f>
        <v>1</v>
      </c>
    </row>
    <row r="8" spans="1:7" x14ac:dyDescent="0.3">
      <c r="A8" s="5"/>
      <c r="B8" s="10">
        <v>63</v>
      </c>
      <c r="C8" s="10"/>
      <c r="D8" s="10">
        <v>63</v>
      </c>
      <c r="E8" s="10" t="s">
        <v>14</v>
      </c>
      <c r="F8" s="74">
        <f>F9</f>
        <v>562973.53</v>
      </c>
      <c r="G8" s="153">
        <f>F8/F6</f>
        <v>0.90234788816784195</v>
      </c>
    </row>
    <row r="9" spans="1:7" x14ac:dyDescent="0.3">
      <c r="A9" s="6"/>
      <c r="B9" s="6"/>
      <c r="C9" s="6">
        <v>636</v>
      </c>
      <c r="D9" s="6">
        <v>636</v>
      </c>
      <c r="E9" s="53" t="s">
        <v>74</v>
      </c>
      <c r="F9" s="74">
        <f>F10+F11</f>
        <v>562973.53</v>
      </c>
      <c r="G9" s="153">
        <f>F9/F6</f>
        <v>0.90234788816784195</v>
      </c>
    </row>
    <row r="10" spans="1:7" x14ac:dyDescent="0.3">
      <c r="A10" s="6"/>
      <c r="B10" s="6"/>
      <c r="C10" s="6"/>
      <c r="D10" s="6">
        <v>6361</v>
      </c>
      <c r="E10" s="53" t="s">
        <v>174</v>
      </c>
      <c r="F10" s="74">
        <v>558623.85</v>
      </c>
      <c r="G10" s="153">
        <f>F10/F6</f>
        <v>0.89537611355846392</v>
      </c>
    </row>
    <row r="11" spans="1:7" ht="15.6" customHeight="1" x14ac:dyDescent="0.3">
      <c r="A11" s="6"/>
      <c r="B11" s="6"/>
      <c r="C11" s="7"/>
      <c r="D11" s="7">
        <v>6362</v>
      </c>
      <c r="E11" s="53" t="s">
        <v>75</v>
      </c>
      <c r="F11" s="74">
        <v>4349.68</v>
      </c>
      <c r="G11" s="153">
        <f>F11/F$6</f>
        <v>6.9717746093779917E-3</v>
      </c>
    </row>
    <row r="12" spans="1:7" ht="15.6" customHeight="1" x14ac:dyDescent="0.3">
      <c r="A12" s="6"/>
      <c r="B12" s="6">
        <v>64</v>
      </c>
      <c r="C12" s="7"/>
      <c r="D12" s="7">
        <v>64</v>
      </c>
      <c r="E12" s="54" t="s">
        <v>83</v>
      </c>
      <c r="F12" s="74">
        <v>0.05</v>
      </c>
      <c r="G12" s="153">
        <f>F12/F$6</f>
        <v>8.0141235784908211E-8</v>
      </c>
    </row>
    <row r="13" spans="1:7" ht="12" customHeight="1" x14ac:dyDescent="0.3">
      <c r="A13" s="6"/>
      <c r="B13" s="6"/>
      <c r="C13" s="7">
        <v>641</v>
      </c>
      <c r="D13" s="7">
        <v>641</v>
      </c>
      <c r="E13" s="151" t="s">
        <v>84</v>
      </c>
      <c r="F13" s="74">
        <v>0.05</v>
      </c>
      <c r="G13" s="153">
        <f t="shared" ref="G13:G23" si="0">F13/F$6</f>
        <v>8.0141235784908211E-8</v>
      </c>
    </row>
    <row r="14" spans="1:7" x14ac:dyDescent="0.3">
      <c r="A14" s="6"/>
      <c r="B14" s="6"/>
      <c r="C14" s="7"/>
      <c r="D14" s="7">
        <v>6413</v>
      </c>
      <c r="E14" s="53" t="s">
        <v>85</v>
      </c>
      <c r="F14" s="74">
        <v>0.05</v>
      </c>
      <c r="G14" s="153">
        <f t="shared" si="0"/>
        <v>8.0141235784908211E-8</v>
      </c>
    </row>
    <row r="15" spans="1:7" s="46" customFormat="1" x14ac:dyDescent="0.3">
      <c r="A15" s="6"/>
      <c r="B15" s="6">
        <v>65</v>
      </c>
      <c r="C15" s="7"/>
      <c r="D15" s="7">
        <v>65</v>
      </c>
      <c r="E15" s="53" t="s">
        <v>76</v>
      </c>
      <c r="F15" s="74">
        <v>10.16</v>
      </c>
      <c r="G15" s="153">
        <f t="shared" si="0"/>
        <v>1.6284699111493348E-5</v>
      </c>
    </row>
    <row r="16" spans="1:7" s="46" customFormat="1" x14ac:dyDescent="0.3">
      <c r="A16" s="6"/>
      <c r="B16" s="6"/>
      <c r="C16" s="7"/>
      <c r="D16" s="7">
        <v>652</v>
      </c>
      <c r="E16" s="53" t="s">
        <v>77</v>
      </c>
      <c r="F16" s="74">
        <v>10.16</v>
      </c>
      <c r="G16" s="153">
        <f t="shared" si="0"/>
        <v>1.6284699111493348E-5</v>
      </c>
    </row>
    <row r="17" spans="1:7" s="46" customFormat="1" x14ac:dyDescent="0.3">
      <c r="A17" s="6"/>
      <c r="B17" s="6"/>
      <c r="C17" s="7"/>
      <c r="D17" s="7">
        <v>6526</v>
      </c>
      <c r="E17" s="53" t="s">
        <v>78</v>
      </c>
      <c r="F17" s="74">
        <v>10.16</v>
      </c>
      <c r="G17" s="153">
        <f t="shared" si="0"/>
        <v>1.6284699111493348E-5</v>
      </c>
    </row>
    <row r="18" spans="1:7" s="46" customFormat="1" x14ac:dyDescent="0.3">
      <c r="A18" s="6"/>
      <c r="B18" s="6">
        <v>66</v>
      </c>
      <c r="C18" s="7"/>
      <c r="D18" s="7">
        <v>66</v>
      </c>
      <c r="E18" s="53" t="s">
        <v>181</v>
      </c>
      <c r="F18" s="74">
        <v>213</v>
      </c>
      <c r="G18" s="153">
        <f>F18/F$6</f>
        <v>3.41401664443709E-4</v>
      </c>
    </row>
    <row r="19" spans="1:7" s="46" customFormat="1" x14ac:dyDescent="0.3">
      <c r="A19" s="6"/>
      <c r="B19" s="6"/>
      <c r="C19" s="7"/>
      <c r="D19" s="7">
        <v>663</v>
      </c>
      <c r="E19" s="53" t="s">
        <v>161</v>
      </c>
      <c r="F19" s="74">
        <v>213</v>
      </c>
      <c r="G19" s="153">
        <f t="shared" si="0"/>
        <v>3.41401664443709E-4</v>
      </c>
    </row>
    <row r="20" spans="1:7" s="46" customFormat="1" x14ac:dyDescent="0.3">
      <c r="A20" s="6"/>
      <c r="B20" s="6"/>
      <c r="C20" s="7"/>
      <c r="D20" s="7">
        <v>6632</v>
      </c>
      <c r="E20" s="53" t="s">
        <v>175</v>
      </c>
      <c r="F20" s="74">
        <v>213</v>
      </c>
      <c r="G20" s="153">
        <f t="shared" si="0"/>
        <v>3.41401664443709E-4</v>
      </c>
    </row>
    <row r="21" spans="1:7" x14ac:dyDescent="0.3">
      <c r="A21" s="6"/>
      <c r="B21" s="6">
        <v>67</v>
      </c>
      <c r="C21" s="7"/>
      <c r="D21" s="7">
        <v>67</v>
      </c>
      <c r="E21" s="53" t="s">
        <v>79</v>
      </c>
      <c r="F21" s="74">
        <f>F22</f>
        <v>60701.8</v>
      </c>
      <c r="G21" s="153">
        <f t="shared" si="0"/>
        <v>9.7294345327366832E-2</v>
      </c>
    </row>
    <row r="22" spans="1:7" x14ac:dyDescent="0.3">
      <c r="A22" s="6"/>
      <c r="B22" s="6"/>
      <c r="C22" s="7">
        <v>671</v>
      </c>
      <c r="D22" s="7">
        <v>671</v>
      </c>
      <c r="E22" s="53" t="s">
        <v>80</v>
      </c>
      <c r="F22" s="87">
        <f>F23+F24</f>
        <v>60701.8</v>
      </c>
      <c r="G22" s="153">
        <f t="shared" si="0"/>
        <v>9.7294345327366832E-2</v>
      </c>
    </row>
    <row r="23" spans="1:7" x14ac:dyDescent="0.3">
      <c r="A23" s="6"/>
      <c r="B23" s="6"/>
      <c r="C23" s="7"/>
      <c r="D23" s="7">
        <v>6711</v>
      </c>
      <c r="E23" s="53" t="s">
        <v>81</v>
      </c>
      <c r="F23" s="87">
        <f>' Račun prihoda i rashoda'!I34</f>
        <v>58287.73</v>
      </c>
      <c r="G23" s="153">
        <f t="shared" si="0"/>
        <v>9.3425014265941367E-2</v>
      </c>
    </row>
    <row r="24" spans="1:7" x14ac:dyDescent="0.3">
      <c r="A24" s="6"/>
      <c r="B24" s="6"/>
      <c r="C24" s="7"/>
      <c r="D24" s="7">
        <v>6712</v>
      </c>
      <c r="E24" s="53" t="s">
        <v>82</v>
      </c>
      <c r="F24" s="87">
        <v>2414.0700000000002</v>
      </c>
      <c r="G24" s="153">
        <f>F24/F21</f>
        <v>3.9769331387207632E-2</v>
      </c>
    </row>
  </sheetData>
  <mergeCells count="4">
    <mergeCell ref="G4:G5"/>
    <mergeCell ref="A4:E4"/>
    <mergeCell ref="A5:E5"/>
    <mergeCell ref="F4:F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F26" sqref="F26"/>
    </sheetView>
  </sheetViews>
  <sheetFormatPr defaultRowHeight="14.4" x14ac:dyDescent="0.3"/>
  <cols>
    <col min="5" max="5" width="59.44140625" customWidth="1"/>
    <col min="6" max="6" width="25.6640625" customWidth="1"/>
  </cols>
  <sheetData>
    <row r="1" spans="1:7" ht="26.4" customHeight="1" x14ac:dyDescent="0.3">
      <c r="A1" s="236" t="s">
        <v>7</v>
      </c>
      <c r="B1" s="236"/>
      <c r="C1" s="236"/>
      <c r="D1" s="236"/>
      <c r="E1" s="236"/>
      <c r="F1" s="106" t="s">
        <v>192</v>
      </c>
      <c r="G1" s="154" t="s">
        <v>26</v>
      </c>
    </row>
    <row r="2" spans="1:7" x14ac:dyDescent="0.3">
      <c r="A2" s="235">
        <v>1</v>
      </c>
      <c r="B2" s="235"/>
      <c r="C2" s="235"/>
      <c r="D2" s="235"/>
      <c r="E2" s="235"/>
      <c r="F2" s="105">
        <v>2</v>
      </c>
      <c r="G2" s="105">
        <v>3</v>
      </c>
    </row>
    <row r="3" spans="1:7" ht="25.8" customHeight="1" x14ac:dyDescent="0.3">
      <c r="A3" s="5"/>
      <c r="B3" s="5"/>
      <c r="C3" s="5"/>
      <c r="D3" s="5"/>
      <c r="E3" s="5" t="s">
        <v>53</v>
      </c>
      <c r="F3" s="73">
        <f>F4+F10</f>
        <v>669666.72</v>
      </c>
      <c r="G3" s="155">
        <f>G4+G10</f>
        <v>1</v>
      </c>
    </row>
    <row r="4" spans="1:7" ht="24.6" customHeight="1" x14ac:dyDescent="0.3">
      <c r="A4" s="5">
        <v>3</v>
      </c>
      <c r="B4" s="5"/>
      <c r="C4" s="5"/>
      <c r="D4" s="5"/>
      <c r="E4" s="5" t="s">
        <v>4</v>
      </c>
      <c r="F4" s="73">
        <f>SUM(F5:F9)</f>
        <v>661475.43999999994</v>
      </c>
      <c r="G4" s="155">
        <f>F4/F3</f>
        <v>0.98776812441866602</v>
      </c>
    </row>
    <row r="5" spans="1:7" x14ac:dyDescent="0.3">
      <c r="A5" s="10"/>
      <c r="B5" s="10">
        <v>31</v>
      </c>
      <c r="C5" s="10"/>
      <c r="D5" s="10"/>
      <c r="E5" s="10" t="s">
        <v>5</v>
      </c>
      <c r="F5" s="74">
        <f>' Račun prihoda i rashoda'!I44</f>
        <v>595464.38</v>
      </c>
      <c r="G5" s="155">
        <f>F5/F3</f>
        <v>0.88919512082069729</v>
      </c>
    </row>
    <row r="6" spans="1:7" x14ac:dyDescent="0.3">
      <c r="A6" s="6"/>
      <c r="B6" s="6">
        <v>32</v>
      </c>
      <c r="C6" s="7"/>
      <c r="D6" s="7"/>
      <c r="E6" s="6" t="s">
        <v>11</v>
      </c>
      <c r="F6" s="80">
        <f>' Račun prihoda i rashoda'!I51</f>
        <v>62025.210000000006</v>
      </c>
      <c r="G6" s="155">
        <f>F6/F3</f>
        <v>9.2621013031676427E-2</v>
      </c>
    </row>
    <row r="7" spans="1:7" x14ac:dyDescent="0.3">
      <c r="A7" s="52"/>
      <c r="B7" s="52">
        <v>34</v>
      </c>
      <c r="C7" s="52"/>
      <c r="D7" s="52"/>
      <c r="E7" s="61" t="s">
        <v>128</v>
      </c>
      <c r="F7" s="80">
        <f>' Račun prihoda i rashoda'!I80</f>
        <v>224.84</v>
      </c>
      <c r="G7" s="155">
        <f>F7/F3</f>
        <v>3.3574910218026066E-4</v>
      </c>
    </row>
    <row r="8" spans="1:7" ht="25.2" customHeight="1" x14ac:dyDescent="0.3">
      <c r="A8" s="52"/>
      <c r="B8" s="52">
        <v>37</v>
      </c>
      <c r="C8" s="52"/>
      <c r="D8" s="52"/>
      <c r="E8" s="58" t="s">
        <v>130</v>
      </c>
      <c r="F8" s="80">
        <v>3641.85</v>
      </c>
      <c r="G8" s="155">
        <f>F8/F3</f>
        <v>5.4383022050132641E-3</v>
      </c>
    </row>
    <row r="9" spans="1:7" x14ac:dyDescent="0.3">
      <c r="A9" s="52"/>
      <c r="B9" s="52">
        <v>38</v>
      </c>
      <c r="C9" s="52"/>
      <c r="D9" s="52"/>
      <c r="E9" s="60" t="s">
        <v>141</v>
      </c>
      <c r="F9" s="80">
        <v>119.16</v>
      </c>
      <c r="G9" s="155">
        <f>F9/F3</f>
        <v>1.7793925909891415E-4</v>
      </c>
    </row>
    <row r="10" spans="1:7" x14ac:dyDescent="0.3">
      <c r="A10" s="64">
        <v>4</v>
      </c>
      <c r="B10" s="64"/>
      <c r="C10" s="64"/>
      <c r="D10" s="64"/>
      <c r="E10" s="65" t="s">
        <v>6</v>
      </c>
      <c r="F10" s="98">
        <f>' Račun prihoda i rashoda'!I89</f>
        <v>8191.2799999999988</v>
      </c>
      <c r="G10" s="155">
        <f>F10/F3</f>
        <v>1.2231875581333949E-2</v>
      </c>
    </row>
    <row r="11" spans="1:7" x14ac:dyDescent="0.3">
      <c r="A11" s="52"/>
      <c r="B11" s="52">
        <v>42</v>
      </c>
      <c r="C11" s="52"/>
      <c r="D11" s="52"/>
      <c r="E11" s="60" t="s">
        <v>132</v>
      </c>
      <c r="F11" s="80">
        <f>' Račun prihoda i rashoda'!I90</f>
        <v>8191.2799999999988</v>
      </c>
      <c r="G11" s="155">
        <f>F11/F3</f>
        <v>1.2231875581333949E-2</v>
      </c>
    </row>
  </sheetData>
  <mergeCells count="2">
    <mergeCell ref="A1:E1"/>
    <mergeCell ref="A2:E2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workbookViewId="0">
      <selection activeCell="G23" sqref="B1:G23"/>
    </sheetView>
  </sheetViews>
  <sheetFormatPr defaultRowHeight="14.4" x14ac:dyDescent="0.3"/>
  <cols>
    <col min="2" max="2" width="51.88671875" customWidth="1"/>
    <col min="3" max="4" width="25.33203125" customWidth="1"/>
    <col min="5" max="5" width="26.88671875" customWidth="1"/>
    <col min="6" max="7" width="15.6640625" customWidth="1"/>
  </cols>
  <sheetData>
    <row r="1" spans="2:7" ht="17.399999999999999" customHeight="1" x14ac:dyDescent="0.3">
      <c r="B1" s="240" t="s">
        <v>42</v>
      </c>
      <c r="C1" s="241"/>
      <c r="D1" s="241"/>
      <c r="E1" s="241"/>
      <c r="F1" s="241"/>
      <c r="G1" s="242"/>
    </row>
    <row r="2" spans="2:7" ht="15.75" customHeight="1" x14ac:dyDescent="0.3">
      <c r="B2" s="243"/>
      <c r="C2" s="234"/>
      <c r="D2" s="234"/>
      <c r="E2" s="234"/>
      <c r="F2" s="234"/>
      <c r="G2" s="244"/>
    </row>
    <row r="3" spans="2:7" ht="17.399999999999999" customHeight="1" x14ac:dyDescent="0.3">
      <c r="B3" s="245"/>
      <c r="C3" s="246"/>
      <c r="D3" s="246"/>
      <c r="E3" s="246"/>
      <c r="F3" s="246"/>
      <c r="G3" s="247"/>
    </row>
    <row r="4" spans="2:7" ht="33.75" customHeight="1" x14ac:dyDescent="0.3">
      <c r="B4" s="77" t="s">
        <v>7</v>
      </c>
      <c r="C4" s="77" t="s">
        <v>190</v>
      </c>
      <c r="D4" s="77" t="s">
        <v>171</v>
      </c>
      <c r="E4" s="77" t="s">
        <v>191</v>
      </c>
      <c r="F4" s="77" t="s">
        <v>26</v>
      </c>
      <c r="G4" s="77" t="s">
        <v>55</v>
      </c>
    </row>
    <row r="5" spans="2:7" x14ac:dyDescent="0.3">
      <c r="B5" s="77">
        <v>1</v>
      </c>
      <c r="C5" s="76">
        <v>2</v>
      </c>
      <c r="D5" s="76">
        <v>3</v>
      </c>
      <c r="E5" s="76">
        <v>5</v>
      </c>
      <c r="F5" s="76" t="s">
        <v>39</v>
      </c>
      <c r="G5" s="76" t="s">
        <v>165</v>
      </c>
    </row>
    <row r="6" spans="2:7" s="70" customFormat="1" x14ac:dyDescent="0.3">
      <c r="B6" s="5" t="s">
        <v>52</v>
      </c>
      <c r="C6" s="75">
        <f>C7+C10+C14+C19+C12</f>
        <v>595821.82999999984</v>
      </c>
      <c r="D6" s="66">
        <f>D7+D10+D12+D14+D19+D21</f>
        <v>745774</v>
      </c>
      <c r="E6" s="75">
        <f>E7+E10+E14+E19+E12</f>
        <v>623898.53999999992</v>
      </c>
      <c r="F6" s="94">
        <f>E6/C6</f>
        <v>1.047122660812881</v>
      </c>
      <c r="G6" s="94">
        <f>E6/D6</f>
        <v>0.83657856133359421</v>
      </c>
    </row>
    <row r="7" spans="2:7" s="70" customFormat="1" x14ac:dyDescent="0.3">
      <c r="B7" s="5" t="s">
        <v>18</v>
      </c>
      <c r="C7" s="73">
        <f>C8+C9</f>
        <v>64873.53</v>
      </c>
      <c r="D7" s="71">
        <f>D8+D9</f>
        <v>37237</v>
      </c>
      <c r="E7" s="73">
        <f>E8+E9</f>
        <v>30438.940000000002</v>
      </c>
      <c r="F7" s="94">
        <f t="shared" ref="F7:F19" si="0">E7/C7</f>
        <v>0.46920431183565936</v>
      </c>
      <c r="G7" s="94">
        <f t="shared" ref="G7:G20" si="1">E7/D7</f>
        <v>0.81743803206488175</v>
      </c>
    </row>
    <row r="8" spans="2:7" x14ac:dyDescent="0.3">
      <c r="B8" s="17" t="s">
        <v>183</v>
      </c>
      <c r="C8" s="74">
        <v>42334.68</v>
      </c>
      <c r="D8" s="67">
        <v>11715</v>
      </c>
      <c r="E8" s="74">
        <v>8435.9</v>
      </c>
      <c r="F8" s="95">
        <f t="shared" si="0"/>
        <v>0.19926688946272889</v>
      </c>
      <c r="G8" s="95">
        <f t="shared" si="1"/>
        <v>0.72009389671361501</v>
      </c>
    </row>
    <row r="9" spans="2:7" x14ac:dyDescent="0.3">
      <c r="B9" s="18" t="s">
        <v>184</v>
      </c>
      <c r="C9" s="74">
        <v>22538.85</v>
      </c>
      <c r="D9" s="67">
        <v>25522</v>
      </c>
      <c r="E9" s="74">
        <v>22003.040000000001</v>
      </c>
      <c r="F9" s="95">
        <f t="shared" si="0"/>
        <v>0.9762272698030291</v>
      </c>
      <c r="G9" s="95">
        <f t="shared" si="1"/>
        <v>0.8621205234699475</v>
      </c>
    </row>
    <row r="10" spans="2:7" s="70" customFormat="1" x14ac:dyDescent="0.3">
      <c r="B10" s="5" t="s">
        <v>24</v>
      </c>
      <c r="C10" s="73">
        <f>C11</f>
        <v>0.06</v>
      </c>
      <c r="D10" s="56">
        <f>D11</f>
        <v>1005</v>
      </c>
      <c r="E10" s="73">
        <f>E11</f>
        <v>0.05</v>
      </c>
      <c r="F10" s="94">
        <f t="shared" si="0"/>
        <v>0.83333333333333337</v>
      </c>
      <c r="G10" s="94">
        <f t="shared" si="1"/>
        <v>4.9751243781094532E-5</v>
      </c>
    </row>
    <row r="11" spans="2:7" x14ac:dyDescent="0.3">
      <c r="B11" s="19" t="s">
        <v>145</v>
      </c>
      <c r="C11" s="74">
        <v>0.06</v>
      </c>
      <c r="D11" s="57">
        <v>1005</v>
      </c>
      <c r="E11" s="74">
        <v>0.05</v>
      </c>
      <c r="F11" s="95">
        <f t="shared" si="0"/>
        <v>0.83333333333333337</v>
      </c>
      <c r="G11" s="95">
        <f t="shared" si="1"/>
        <v>4.9751243781094532E-5</v>
      </c>
    </row>
    <row r="12" spans="2:7" s="70" customFormat="1" x14ac:dyDescent="0.3">
      <c r="B12" s="5" t="s">
        <v>146</v>
      </c>
      <c r="C12" s="73">
        <f>C13</f>
        <v>383.45</v>
      </c>
      <c r="D12" s="56">
        <f>D13</f>
        <v>50</v>
      </c>
      <c r="E12" s="73">
        <f>E13</f>
        <v>10.16</v>
      </c>
      <c r="F12" s="95">
        <f t="shared" si="0"/>
        <v>2.6496283739731386E-2</v>
      </c>
      <c r="G12" s="94">
        <f t="shared" si="1"/>
        <v>0.20319999999999999</v>
      </c>
    </row>
    <row r="13" spans="2:7" x14ac:dyDescent="0.3">
      <c r="B13" s="19" t="s">
        <v>147</v>
      </c>
      <c r="C13" s="74">
        <v>383.45</v>
      </c>
      <c r="D13" s="57">
        <v>50</v>
      </c>
      <c r="E13" s="74">
        <v>10.16</v>
      </c>
      <c r="F13" s="95">
        <f t="shared" si="0"/>
        <v>2.6496283739731386E-2</v>
      </c>
      <c r="G13" s="95">
        <f t="shared" si="1"/>
        <v>0.20319999999999999</v>
      </c>
    </row>
    <row r="14" spans="2:7" s="70" customFormat="1" x14ac:dyDescent="0.3">
      <c r="B14" s="50" t="s">
        <v>148</v>
      </c>
      <c r="C14" s="73">
        <f>C17+C18</f>
        <v>528457.71</v>
      </c>
      <c r="D14" s="71">
        <f>SUM(D15:D18)</f>
        <v>698183</v>
      </c>
      <c r="E14" s="73">
        <f>SUM(E16:E18)</f>
        <v>593236.3899999999</v>
      </c>
      <c r="F14" s="94">
        <f t="shared" si="0"/>
        <v>1.1225806318541554</v>
      </c>
      <c r="G14" s="94">
        <f t="shared" si="1"/>
        <v>0.84968609948967522</v>
      </c>
    </row>
    <row r="15" spans="2:7" s="46" customFormat="1" ht="13.8" customHeight="1" x14ac:dyDescent="0.3">
      <c r="B15" s="19" t="s">
        <v>153</v>
      </c>
      <c r="C15" s="74">
        <v>0</v>
      </c>
      <c r="D15" s="67" t="s">
        <v>162</v>
      </c>
      <c r="E15" s="74">
        <v>0</v>
      </c>
      <c r="F15" s="95" t="s">
        <v>162</v>
      </c>
      <c r="G15" s="95" t="s">
        <v>162</v>
      </c>
    </row>
    <row r="16" spans="2:7" s="46" customFormat="1" ht="13.8" customHeight="1" x14ac:dyDescent="0.3">
      <c r="B16" s="19" t="s">
        <v>182</v>
      </c>
      <c r="C16" s="74">
        <v>0</v>
      </c>
      <c r="D16" s="67">
        <v>33520</v>
      </c>
      <c r="E16" s="74">
        <v>30262.86</v>
      </c>
      <c r="F16" s="95" t="s">
        <v>162</v>
      </c>
      <c r="G16" s="95">
        <f t="shared" si="1"/>
        <v>0.90282995226730312</v>
      </c>
    </row>
    <row r="17" spans="1:7" s="46" customFormat="1" x14ac:dyDescent="0.3">
      <c r="B17" s="19" t="s">
        <v>149</v>
      </c>
      <c r="C17" s="74">
        <v>528335.46</v>
      </c>
      <c r="D17" s="67">
        <v>661487</v>
      </c>
      <c r="E17" s="74">
        <v>560995.34</v>
      </c>
      <c r="F17" s="95">
        <f t="shared" si="0"/>
        <v>1.0618165587447037</v>
      </c>
      <c r="G17" s="95">
        <f t="shared" si="1"/>
        <v>0.84808218453272699</v>
      </c>
    </row>
    <row r="18" spans="1:7" s="46" customFormat="1" x14ac:dyDescent="0.3">
      <c r="B18" s="19" t="s">
        <v>150</v>
      </c>
      <c r="C18" s="74">
        <v>122.25</v>
      </c>
      <c r="D18" s="57">
        <v>3176</v>
      </c>
      <c r="E18" s="74">
        <v>1978.19</v>
      </c>
      <c r="F18" s="95">
        <f t="shared" si="0"/>
        <v>16.181513292433539</v>
      </c>
      <c r="G18" s="95">
        <f t="shared" si="1"/>
        <v>0.6228557934508816</v>
      </c>
    </row>
    <row r="19" spans="1:7" s="70" customFormat="1" x14ac:dyDescent="0.3">
      <c r="B19" s="50" t="s">
        <v>151</v>
      </c>
      <c r="C19" s="73">
        <f>C20</f>
        <v>2107.08</v>
      </c>
      <c r="D19" s="56">
        <f>D20</f>
        <v>2200</v>
      </c>
      <c r="E19" s="73">
        <f>E20</f>
        <v>213</v>
      </c>
      <c r="F19" s="94">
        <f t="shared" si="0"/>
        <v>0.10108776126203087</v>
      </c>
      <c r="G19" s="94">
        <f t="shared" si="1"/>
        <v>9.6818181818181817E-2</v>
      </c>
    </row>
    <row r="20" spans="1:7" s="46" customFormat="1" x14ac:dyDescent="0.3">
      <c r="B20" s="19" t="s">
        <v>152</v>
      </c>
      <c r="C20" s="74">
        <v>2107.08</v>
      </c>
      <c r="D20" s="57">
        <v>2200</v>
      </c>
      <c r="E20" s="74">
        <v>213</v>
      </c>
      <c r="F20" s="95">
        <f>E20/C20</f>
        <v>0.10108776126203087</v>
      </c>
      <c r="G20" s="95">
        <f t="shared" si="1"/>
        <v>9.6818181818181817E-2</v>
      </c>
    </row>
    <row r="21" spans="1:7" s="46" customFormat="1" x14ac:dyDescent="0.3">
      <c r="B21" s="19" t="s">
        <v>194</v>
      </c>
      <c r="C21" s="74">
        <v>0</v>
      </c>
      <c r="D21" s="57">
        <v>7099</v>
      </c>
      <c r="E21" s="74">
        <v>0</v>
      </c>
      <c r="F21" s="95" t="s">
        <v>162</v>
      </c>
      <c r="G21" s="95" t="s">
        <v>162</v>
      </c>
    </row>
    <row r="22" spans="1:7" s="46" customFormat="1" x14ac:dyDescent="0.3">
      <c r="B22" s="19" t="s">
        <v>193</v>
      </c>
      <c r="C22" s="74">
        <v>0</v>
      </c>
      <c r="D22" s="57">
        <v>7099</v>
      </c>
      <c r="E22" s="74">
        <v>0</v>
      </c>
      <c r="F22" s="95" t="s">
        <v>162</v>
      </c>
      <c r="G22" s="95" t="s">
        <v>162</v>
      </c>
    </row>
    <row r="23" spans="1:7" s="46" customFormat="1" x14ac:dyDescent="0.3">
      <c r="B23" s="19" t="s">
        <v>195</v>
      </c>
      <c r="C23" s="74">
        <v>0</v>
      </c>
      <c r="D23" s="57">
        <v>7099</v>
      </c>
      <c r="E23" s="74">
        <v>0</v>
      </c>
      <c r="F23" s="95" t="s">
        <v>162</v>
      </c>
      <c r="G23" s="95" t="s">
        <v>162</v>
      </c>
    </row>
    <row r="24" spans="1:7" s="46" customFormat="1" ht="26.4" x14ac:dyDescent="0.3">
      <c r="A24" s="147"/>
      <c r="B24" s="77" t="s">
        <v>7</v>
      </c>
      <c r="C24" s="77" t="s">
        <v>190</v>
      </c>
      <c r="D24" s="77" t="s">
        <v>171</v>
      </c>
      <c r="E24" s="77" t="s">
        <v>191</v>
      </c>
      <c r="F24" s="77" t="s">
        <v>26</v>
      </c>
      <c r="G24" s="77" t="s">
        <v>55</v>
      </c>
    </row>
    <row r="25" spans="1:7" s="70" customFormat="1" ht="15.6" customHeight="1" x14ac:dyDescent="0.3">
      <c r="A25" s="147"/>
      <c r="B25" s="77">
        <v>1</v>
      </c>
      <c r="C25" s="76">
        <v>2</v>
      </c>
      <c r="D25" s="76">
        <v>3</v>
      </c>
      <c r="E25" s="76">
        <v>5</v>
      </c>
      <c r="F25" s="76" t="s">
        <v>39</v>
      </c>
      <c r="G25" s="76" t="s">
        <v>165</v>
      </c>
    </row>
    <row r="26" spans="1:7" s="70" customFormat="1" ht="15.6" customHeight="1" x14ac:dyDescent="0.3">
      <c r="A26" s="147"/>
      <c r="B26" s="5" t="s">
        <v>53</v>
      </c>
      <c r="C26" s="75">
        <f>C27+C30+C34+C39+C32</f>
        <v>594160.72999999986</v>
      </c>
      <c r="D26" s="66">
        <f>D27+D30+D34+D39+D32</f>
        <v>745774</v>
      </c>
      <c r="E26" s="75">
        <f>E27+E30+E34+E39</f>
        <v>669666.71999999986</v>
      </c>
      <c r="F26" s="94">
        <f>E26/C26</f>
        <v>1.1270800747804386</v>
      </c>
      <c r="G26" s="94">
        <f>E26/D26</f>
        <v>0.89794860105072027</v>
      </c>
    </row>
    <row r="27" spans="1:7" s="70" customFormat="1" ht="15.6" customHeight="1" x14ac:dyDescent="0.3">
      <c r="A27" s="46"/>
      <c r="B27" s="5" t="s">
        <v>18</v>
      </c>
      <c r="C27" s="88">
        <f>C28+C29</f>
        <v>62602.33</v>
      </c>
      <c r="D27" s="99">
        <f>D28+D29</f>
        <v>37237</v>
      </c>
      <c r="E27" s="88">
        <f>E28+E29</f>
        <v>32716.07</v>
      </c>
      <c r="F27" s="94">
        <f t="shared" ref="F27" si="2">E27/C27</f>
        <v>0.52260147505691879</v>
      </c>
      <c r="G27" s="94">
        <f t="shared" ref="G27:G40" si="3">E27/D27</f>
        <v>0.87859038053548888</v>
      </c>
    </row>
    <row r="28" spans="1:7" x14ac:dyDescent="0.3">
      <c r="A28" s="70"/>
      <c r="B28" s="17" t="s">
        <v>185</v>
      </c>
      <c r="C28" s="87">
        <v>41208.54</v>
      </c>
      <c r="D28" s="100">
        <v>11715</v>
      </c>
      <c r="E28" s="87">
        <v>8359.3799999999992</v>
      </c>
      <c r="F28" s="95">
        <f>E28/C28</f>
        <v>0.20285552460727799</v>
      </c>
      <c r="G28" s="95">
        <f t="shared" si="3"/>
        <v>0.71356209987195895</v>
      </c>
    </row>
    <row r="29" spans="1:7" x14ac:dyDescent="0.3">
      <c r="A29" s="70"/>
      <c r="B29" s="18" t="s">
        <v>184</v>
      </c>
      <c r="C29" s="87">
        <v>21393.79</v>
      </c>
      <c r="D29" s="100">
        <v>25522</v>
      </c>
      <c r="E29" s="87">
        <v>24356.69</v>
      </c>
      <c r="F29" s="95">
        <f t="shared" ref="F29:F40" si="4">E29/C29</f>
        <v>1.1384934600180705</v>
      </c>
      <c r="G29" s="95">
        <f t="shared" si="3"/>
        <v>0.95434096073975394</v>
      </c>
    </row>
    <row r="30" spans="1:7" s="70" customFormat="1" x14ac:dyDescent="0.3">
      <c r="B30" s="5" t="s">
        <v>24</v>
      </c>
      <c r="C30" s="88">
        <v>0</v>
      </c>
      <c r="D30" s="90">
        <f>D31</f>
        <v>1905</v>
      </c>
      <c r="E30" s="88">
        <v>0</v>
      </c>
      <c r="F30" s="94" t="s">
        <v>162</v>
      </c>
      <c r="G30" s="94" t="s">
        <v>162</v>
      </c>
    </row>
    <row r="31" spans="1:7" x14ac:dyDescent="0.3">
      <c r="B31" s="19" t="s">
        <v>145</v>
      </c>
      <c r="C31" s="87">
        <v>0</v>
      </c>
      <c r="D31" s="96">
        <v>1905</v>
      </c>
      <c r="E31" s="87">
        <v>0</v>
      </c>
      <c r="F31" s="95" t="s">
        <v>162</v>
      </c>
      <c r="G31" s="95" t="s">
        <v>162</v>
      </c>
    </row>
    <row r="32" spans="1:7" s="70" customFormat="1" x14ac:dyDescent="0.3">
      <c r="A32"/>
      <c r="B32" s="5" t="s">
        <v>146</v>
      </c>
      <c r="C32" s="88">
        <f>C33</f>
        <v>100</v>
      </c>
      <c r="D32" s="90">
        <f>D33</f>
        <v>403</v>
      </c>
      <c r="E32" s="88">
        <v>0</v>
      </c>
      <c r="F32" s="94" t="s">
        <v>162</v>
      </c>
      <c r="G32" s="94" t="s">
        <v>162</v>
      </c>
    </row>
    <row r="33" spans="1:10" x14ac:dyDescent="0.3">
      <c r="A33" s="70"/>
      <c r="B33" s="19" t="s">
        <v>147</v>
      </c>
      <c r="C33" s="87">
        <v>100</v>
      </c>
      <c r="D33" s="96">
        <v>403</v>
      </c>
      <c r="E33" s="87">
        <v>0</v>
      </c>
      <c r="F33" s="95" t="s">
        <v>162</v>
      </c>
      <c r="G33" s="95" t="s">
        <v>162</v>
      </c>
    </row>
    <row r="34" spans="1:10" s="70" customFormat="1" x14ac:dyDescent="0.3">
      <c r="A34"/>
      <c r="B34" s="50" t="s">
        <v>148</v>
      </c>
      <c r="C34" s="88">
        <f>C35+C37+C38</f>
        <v>529351.31999999995</v>
      </c>
      <c r="D34" s="90">
        <f>D35+D37+D36+D38</f>
        <v>704029</v>
      </c>
      <c r="E34" s="88">
        <f>SUM(E35:E38)</f>
        <v>636737.64999999991</v>
      </c>
      <c r="F34" s="94">
        <f t="shared" si="4"/>
        <v>1.2028640072154726</v>
      </c>
      <c r="G34" s="94">
        <f t="shared" si="3"/>
        <v>0.90441963328215158</v>
      </c>
    </row>
    <row r="35" spans="1:10" x14ac:dyDescent="0.3">
      <c r="A35" s="70"/>
      <c r="B35" s="19" t="s">
        <v>153</v>
      </c>
      <c r="C35" s="87">
        <v>327.58999999999997</v>
      </c>
      <c r="D35" s="96">
        <v>4948</v>
      </c>
      <c r="E35" s="87">
        <v>1836.92</v>
      </c>
      <c r="F35" s="95">
        <f t="shared" ref="F35" si="5">E35/C35</f>
        <v>5.6073750724991616</v>
      </c>
      <c r="G35" s="95">
        <f t="shared" ref="G35:G36" si="6">E35/D35</f>
        <v>0.3712449474535166</v>
      </c>
    </row>
    <row r="36" spans="1:10" s="46" customFormat="1" x14ac:dyDescent="0.3">
      <c r="A36"/>
      <c r="B36" s="19" t="s">
        <v>182</v>
      </c>
      <c r="C36" s="87">
        <v>0</v>
      </c>
      <c r="D36" s="96">
        <v>33520</v>
      </c>
      <c r="E36" s="87">
        <v>30575.94</v>
      </c>
      <c r="F36" s="95" t="s">
        <v>162</v>
      </c>
      <c r="G36" s="95">
        <f t="shared" si="6"/>
        <v>0.91217004773269683</v>
      </c>
    </row>
    <row r="37" spans="1:10" x14ac:dyDescent="0.3">
      <c r="A37" s="70"/>
      <c r="B37" s="19" t="s">
        <v>149</v>
      </c>
      <c r="C37" s="87">
        <v>528901.48</v>
      </c>
      <c r="D37" s="96">
        <v>661487</v>
      </c>
      <c r="E37" s="87">
        <v>602346.6</v>
      </c>
      <c r="F37" s="95">
        <f t="shared" si="4"/>
        <v>1.1388635176441555</v>
      </c>
      <c r="G37" s="95">
        <f t="shared" si="3"/>
        <v>0.91059476603470657</v>
      </c>
    </row>
    <row r="38" spans="1:10" ht="15" customHeight="1" x14ac:dyDescent="0.3">
      <c r="B38" s="19" t="s">
        <v>150</v>
      </c>
      <c r="C38" s="97">
        <v>122.25</v>
      </c>
      <c r="D38" s="101">
        <v>4074</v>
      </c>
      <c r="E38" s="97">
        <v>1978.19</v>
      </c>
      <c r="F38" s="95">
        <f t="shared" si="4"/>
        <v>16.181513292433539</v>
      </c>
      <c r="G38" s="95">
        <f t="shared" si="3"/>
        <v>0.48556455571919493</v>
      </c>
      <c r="H38" s="26"/>
      <c r="I38" s="26"/>
      <c r="J38" s="26"/>
    </row>
    <row r="39" spans="1:10" s="70" customFormat="1" x14ac:dyDescent="0.3">
      <c r="A39" s="46"/>
      <c r="B39" s="50" t="s">
        <v>151</v>
      </c>
      <c r="C39" s="102">
        <f>C40</f>
        <v>2107.08</v>
      </c>
      <c r="D39" s="103">
        <f>D40</f>
        <v>2200</v>
      </c>
      <c r="E39" s="102">
        <f>E40</f>
        <v>213</v>
      </c>
      <c r="F39" s="95">
        <f t="shared" si="4"/>
        <v>0.10108776126203087</v>
      </c>
      <c r="G39" s="95">
        <f t="shared" si="3"/>
        <v>9.6818181818181817E-2</v>
      </c>
      <c r="H39" s="26"/>
      <c r="I39" s="26"/>
      <c r="J39" s="26"/>
    </row>
    <row r="40" spans="1:10" x14ac:dyDescent="0.3">
      <c r="B40" s="19" t="s">
        <v>152</v>
      </c>
      <c r="C40" s="97">
        <v>2107.08</v>
      </c>
      <c r="D40" s="101">
        <v>2200</v>
      </c>
      <c r="E40" s="97">
        <v>213</v>
      </c>
      <c r="F40" s="95">
        <f t="shared" si="4"/>
        <v>0.10108776126203087</v>
      </c>
      <c r="G40" s="95">
        <f t="shared" si="3"/>
        <v>9.6818181818181817E-2</v>
      </c>
      <c r="H40" s="26"/>
      <c r="I40" s="26"/>
      <c r="J40" s="26"/>
    </row>
    <row r="42" spans="1:10" x14ac:dyDescent="0.3">
      <c r="A42" s="70"/>
    </row>
  </sheetData>
  <mergeCells count="1">
    <mergeCell ref="B1:G3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workbookViewId="0">
      <selection activeCell="G11" sqref="B4:G11"/>
    </sheetView>
  </sheetViews>
  <sheetFormatPr defaultRowHeight="14.4" x14ac:dyDescent="0.3"/>
  <cols>
    <col min="2" max="2" width="61.109375" bestFit="1" customWidth="1"/>
    <col min="3" max="5" width="25.33203125" customWidth="1"/>
    <col min="6" max="7" width="15.6640625" customWidth="1"/>
  </cols>
  <sheetData>
    <row r="1" spans="1:7" ht="17.399999999999999" x14ac:dyDescent="0.3">
      <c r="B1" s="13"/>
      <c r="C1" s="13"/>
      <c r="D1" s="13"/>
      <c r="E1" s="2"/>
      <c r="F1" s="2"/>
      <c r="G1" s="2"/>
    </row>
    <row r="2" spans="1:7" ht="15.75" customHeight="1" x14ac:dyDescent="0.3">
      <c r="B2" s="248" t="s">
        <v>43</v>
      </c>
      <c r="C2" s="248"/>
      <c r="D2" s="248"/>
      <c r="E2" s="248"/>
      <c r="F2" s="248"/>
      <c r="G2" s="248"/>
    </row>
    <row r="3" spans="1:7" ht="17.399999999999999" x14ac:dyDescent="0.3">
      <c r="B3" s="36"/>
      <c r="C3" s="36"/>
      <c r="D3" s="36"/>
      <c r="E3" s="37"/>
      <c r="F3" s="37"/>
      <c r="G3" s="37"/>
    </row>
    <row r="4" spans="1:7" ht="26.4" x14ac:dyDescent="0.3">
      <c r="B4" s="49" t="s">
        <v>7</v>
      </c>
      <c r="C4" s="49" t="s">
        <v>196</v>
      </c>
      <c r="D4" s="49" t="s">
        <v>171</v>
      </c>
      <c r="E4" s="28" t="s">
        <v>197</v>
      </c>
      <c r="F4" s="28" t="s">
        <v>26</v>
      </c>
      <c r="G4" s="28" t="s">
        <v>55</v>
      </c>
    </row>
    <row r="5" spans="1:7" x14ac:dyDescent="0.3">
      <c r="B5" s="48">
        <v>1</v>
      </c>
      <c r="C5" s="48">
        <v>2</v>
      </c>
      <c r="D5" s="48">
        <v>3</v>
      </c>
      <c r="E5" s="30">
        <v>5</v>
      </c>
      <c r="F5" s="30" t="s">
        <v>39</v>
      </c>
      <c r="G5" s="30" t="s">
        <v>165</v>
      </c>
    </row>
    <row r="6" spans="1:7" ht="15.75" customHeight="1" x14ac:dyDescent="0.3">
      <c r="B6" s="5" t="s">
        <v>53</v>
      </c>
      <c r="C6" s="73">
        <f>C8+C11</f>
        <v>594160.73</v>
      </c>
      <c r="D6" s="42">
        <f>'Rashodi prema izvorima finan'!D6</f>
        <v>745774</v>
      </c>
      <c r="E6" s="73">
        <f>E8+E11</f>
        <v>669666.71999999986</v>
      </c>
      <c r="F6" s="94">
        <f>E6/C6</f>
        <v>1.1270800747804384</v>
      </c>
      <c r="G6" s="94">
        <f>E6/D6</f>
        <v>0.89794860105072027</v>
      </c>
    </row>
    <row r="7" spans="1:7" ht="15.75" customHeight="1" x14ac:dyDescent="0.3">
      <c r="B7" s="51" t="s">
        <v>154</v>
      </c>
      <c r="C7" s="73">
        <f>C6</f>
        <v>594160.73</v>
      </c>
      <c r="D7" s="42">
        <f>D8+D11</f>
        <v>745774</v>
      </c>
      <c r="E7" s="73">
        <f>'Rashodi prema izvorima finan'!E26</f>
        <v>669666.71999999986</v>
      </c>
      <c r="F7" s="94">
        <f t="shared" ref="F7:F11" si="0">E7/C7</f>
        <v>1.1270800747804384</v>
      </c>
      <c r="G7" s="94">
        <f t="shared" ref="G7:G11" si="1">E7/D7</f>
        <v>0.89794860105072027</v>
      </c>
    </row>
    <row r="8" spans="1:7" x14ac:dyDescent="0.3">
      <c r="B8" s="12" t="s">
        <v>155</v>
      </c>
      <c r="C8" s="74">
        <f>C10</f>
        <v>573825.15</v>
      </c>
      <c r="D8" s="41">
        <f>D6-D11</f>
        <v>724412</v>
      </c>
      <c r="E8" s="74">
        <f>E10</f>
        <v>652504.83999999985</v>
      </c>
      <c r="F8" s="95">
        <f t="shared" si="0"/>
        <v>1.1371143980008542</v>
      </c>
      <c r="G8" s="95">
        <f t="shared" si="1"/>
        <v>0.90073720479506114</v>
      </c>
    </row>
    <row r="9" spans="1:7" x14ac:dyDescent="0.3">
      <c r="B9" s="16" t="s">
        <v>156</v>
      </c>
      <c r="C9" s="74" t="s">
        <v>162</v>
      </c>
      <c r="D9" s="41">
        <v>0</v>
      </c>
      <c r="E9" s="74" t="s">
        <v>162</v>
      </c>
      <c r="F9" s="95" t="s">
        <v>162</v>
      </c>
      <c r="G9" s="95" t="s">
        <v>162</v>
      </c>
    </row>
    <row r="10" spans="1:7" x14ac:dyDescent="0.3">
      <c r="B10" s="11" t="s">
        <v>157</v>
      </c>
      <c r="C10" s="74">
        <v>573825.15</v>
      </c>
      <c r="D10" s="41">
        <f>D8</f>
        <v>724412</v>
      </c>
      <c r="E10" s="74">
        <f>E7-E11</f>
        <v>652504.83999999985</v>
      </c>
      <c r="F10" s="95">
        <f t="shared" si="0"/>
        <v>1.1371143980008542</v>
      </c>
      <c r="G10" s="95">
        <f t="shared" si="1"/>
        <v>0.90073720479506114</v>
      </c>
    </row>
    <row r="11" spans="1:7" x14ac:dyDescent="0.3">
      <c r="B11" s="51" t="s">
        <v>158</v>
      </c>
      <c r="C11" s="73">
        <v>20335.580000000002</v>
      </c>
      <c r="D11" s="42">
        <v>21362</v>
      </c>
      <c r="E11" s="73">
        <v>17161.88</v>
      </c>
      <c r="F11" s="94">
        <f t="shared" si="0"/>
        <v>0.84393363749644712</v>
      </c>
      <c r="G11" s="94">
        <f t="shared" si="1"/>
        <v>0.80338357831663709</v>
      </c>
    </row>
    <row r="12" spans="1:7" x14ac:dyDescent="0.3">
      <c r="A12" s="46"/>
      <c r="B12" s="46"/>
    </row>
    <row r="13" spans="1:7" x14ac:dyDescent="0.3">
      <c r="A13" s="46"/>
      <c r="B13" s="26"/>
      <c r="C13" s="26"/>
      <c r="D13" s="26"/>
      <c r="E13" s="26"/>
      <c r="F13" s="26"/>
      <c r="G13" s="26"/>
    </row>
    <row r="14" spans="1:7" x14ac:dyDescent="0.3">
      <c r="A14" s="46"/>
      <c r="B14" s="26"/>
      <c r="C14" s="26"/>
      <c r="D14" s="26"/>
      <c r="E14" s="26"/>
      <c r="F14" s="26"/>
      <c r="G14" s="26"/>
    </row>
    <row r="15" spans="1:7" x14ac:dyDescent="0.3">
      <c r="A15" s="46"/>
      <c r="B15" s="26"/>
      <c r="C15" s="26"/>
      <c r="D15" s="26"/>
      <c r="E15" s="26"/>
      <c r="F15" s="26"/>
      <c r="G15" s="26"/>
    </row>
    <row r="16" spans="1:7" x14ac:dyDescent="0.3">
      <c r="A16" s="46"/>
      <c r="B16" s="46"/>
    </row>
    <row r="17" spans="1:2" x14ac:dyDescent="0.3">
      <c r="A17" s="46"/>
      <c r="B17" s="46"/>
    </row>
    <row r="18" spans="1:2" x14ac:dyDescent="0.3">
      <c r="A18" s="46"/>
      <c r="B18" s="46"/>
    </row>
    <row r="19" spans="1:2" x14ac:dyDescent="0.3">
      <c r="A19" s="46"/>
      <c r="B19" s="46"/>
    </row>
    <row r="20" spans="1:2" x14ac:dyDescent="0.3">
      <c r="A20" s="46"/>
      <c r="B20" s="46"/>
    </row>
    <row r="21" spans="1:2" x14ac:dyDescent="0.3">
      <c r="A21" s="46"/>
      <c r="B21" s="46"/>
    </row>
    <row r="22" spans="1:2" x14ac:dyDescent="0.3">
      <c r="A22" s="46"/>
      <c r="B22" s="46"/>
    </row>
    <row r="23" spans="1:2" x14ac:dyDescent="0.3">
      <c r="A23" s="46"/>
      <c r="B23" s="46"/>
    </row>
    <row r="24" spans="1:2" x14ac:dyDescent="0.3">
      <c r="A24" s="46"/>
      <c r="B24" s="46"/>
    </row>
    <row r="25" spans="1:2" x14ac:dyDescent="0.3">
      <c r="A25" s="46"/>
      <c r="B25" s="46"/>
    </row>
    <row r="26" spans="1:2" x14ac:dyDescent="0.3">
      <c r="A26" s="46"/>
      <c r="B26" s="46"/>
    </row>
    <row r="27" spans="1:2" x14ac:dyDescent="0.3">
      <c r="A27" s="46"/>
      <c r="B27" s="46"/>
    </row>
    <row r="28" spans="1:2" x14ac:dyDescent="0.3">
      <c r="A28" s="46"/>
      <c r="B28" s="46"/>
    </row>
    <row r="29" spans="1:2" x14ac:dyDescent="0.3">
      <c r="A29" s="46"/>
      <c r="B29" s="46"/>
    </row>
    <row r="30" spans="1:2" x14ac:dyDescent="0.3">
      <c r="A30" s="46"/>
      <c r="B30" s="46"/>
    </row>
    <row r="31" spans="1:2" x14ac:dyDescent="0.3">
      <c r="A31" s="46"/>
      <c r="B31" s="46"/>
    </row>
    <row r="32" spans="1:2" x14ac:dyDescent="0.3">
      <c r="A32" s="46"/>
      <c r="B32" s="46"/>
    </row>
    <row r="33" spans="1:2" x14ac:dyDescent="0.3">
      <c r="A33" s="46"/>
      <c r="B33" s="46"/>
    </row>
    <row r="34" spans="1:2" x14ac:dyDescent="0.3">
      <c r="A34" s="46"/>
      <c r="B34" s="46"/>
    </row>
    <row r="35" spans="1:2" x14ac:dyDescent="0.3">
      <c r="A35" s="46"/>
      <c r="B35" s="46"/>
    </row>
    <row r="36" spans="1:2" x14ac:dyDescent="0.3">
      <c r="A36" s="46"/>
      <c r="B36" s="46"/>
    </row>
    <row r="37" spans="1:2" x14ac:dyDescent="0.3">
      <c r="A37" s="46"/>
      <c r="B37" s="46"/>
    </row>
    <row r="38" spans="1:2" x14ac:dyDescent="0.3">
      <c r="A38" s="46"/>
      <c r="B38" s="46"/>
    </row>
    <row r="39" spans="1:2" x14ac:dyDescent="0.3">
      <c r="A39" s="46"/>
      <c r="B39" s="46"/>
    </row>
    <row r="40" spans="1:2" x14ac:dyDescent="0.3">
      <c r="A40" s="46"/>
      <c r="B40" s="46"/>
    </row>
    <row r="41" spans="1:2" x14ac:dyDescent="0.3">
      <c r="A41" s="46"/>
      <c r="B41" s="46"/>
    </row>
    <row r="42" spans="1:2" x14ac:dyDescent="0.3">
      <c r="A42" s="46"/>
      <c r="B42" s="46"/>
    </row>
    <row r="43" spans="1:2" x14ac:dyDescent="0.3">
      <c r="A43" s="46"/>
      <c r="B43" s="46"/>
    </row>
    <row r="44" spans="1:2" x14ac:dyDescent="0.3">
      <c r="A44" s="46"/>
      <c r="B44" s="46"/>
    </row>
    <row r="45" spans="1:2" x14ac:dyDescent="0.3">
      <c r="A45" s="46"/>
      <c r="B45" s="46"/>
    </row>
    <row r="46" spans="1:2" x14ac:dyDescent="0.3">
      <c r="A46" s="46"/>
      <c r="B46" s="46"/>
    </row>
    <row r="47" spans="1:2" x14ac:dyDescent="0.3">
      <c r="A47" s="46"/>
      <c r="B47" s="46"/>
    </row>
    <row r="48" spans="1:2" x14ac:dyDescent="0.3">
      <c r="A48" s="46"/>
      <c r="B48" s="46"/>
    </row>
    <row r="49" spans="1:2" x14ac:dyDescent="0.3">
      <c r="A49" s="46"/>
      <c r="B49" s="46"/>
    </row>
    <row r="50" spans="1:2" x14ac:dyDescent="0.3">
      <c r="A50" s="46"/>
      <c r="B50" s="46"/>
    </row>
    <row r="51" spans="1:2" x14ac:dyDescent="0.3">
      <c r="A51" s="46"/>
      <c r="B51" s="46"/>
    </row>
    <row r="52" spans="1:2" x14ac:dyDescent="0.3">
      <c r="A52" s="46"/>
      <c r="B52" s="46"/>
    </row>
    <row r="53" spans="1:2" x14ac:dyDescent="0.3">
      <c r="A53" s="46"/>
      <c r="B53" s="46"/>
    </row>
    <row r="54" spans="1:2" x14ac:dyDescent="0.3">
      <c r="A54" s="46"/>
      <c r="B54" s="46"/>
    </row>
    <row r="55" spans="1:2" x14ac:dyDescent="0.3">
      <c r="A55" s="46"/>
      <c r="B55" s="46"/>
    </row>
    <row r="56" spans="1:2" x14ac:dyDescent="0.3">
      <c r="A56" s="46"/>
      <c r="B56" s="46"/>
    </row>
    <row r="57" spans="1:2" x14ac:dyDescent="0.3">
      <c r="A57" s="46"/>
      <c r="B57" s="46"/>
    </row>
    <row r="58" spans="1:2" x14ac:dyDescent="0.3">
      <c r="A58" s="46"/>
      <c r="B58" s="46"/>
    </row>
    <row r="59" spans="1:2" x14ac:dyDescent="0.3">
      <c r="A59" s="46"/>
      <c r="B59" s="46"/>
    </row>
    <row r="60" spans="1:2" x14ac:dyDescent="0.3">
      <c r="A60" s="46"/>
      <c r="B60" s="46"/>
    </row>
    <row r="61" spans="1:2" x14ac:dyDescent="0.3">
      <c r="A61" s="46"/>
      <c r="B61" s="46"/>
    </row>
  </sheetData>
  <mergeCells count="1">
    <mergeCell ref="B2:G2"/>
  </mergeCells>
  <pageMargins left="0.7" right="0.7" top="0.75" bottom="0.75" header="0.3" footer="0.3"/>
  <pageSetup paperSize="9" scale="7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2"/>
  <sheetViews>
    <sheetView workbookViewId="0">
      <selection activeCell="L13" sqref="L13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5.44140625" bestFit="1" customWidth="1"/>
    <col min="6" max="9" width="25.33203125" customWidth="1"/>
    <col min="10" max="11" width="15.6640625" customWidth="1"/>
  </cols>
  <sheetData>
    <row r="1" spans="2:11" ht="18" customHeight="1" x14ac:dyDescent="0.3">
      <c r="B1" s="1"/>
      <c r="C1" s="1"/>
      <c r="D1" s="13"/>
      <c r="E1" s="1"/>
      <c r="F1" s="1"/>
      <c r="G1" s="1"/>
      <c r="H1" s="1"/>
      <c r="I1" s="1"/>
      <c r="J1" s="1"/>
      <c r="K1" s="13"/>
    </row>
    <row r="2" spans="2:11" ht="15.75" customHeight="1" x14ac:dyDescent="0.3">
      <c r="B2" s="248" t="s">
        <v>10</v>
      </c>
      <c r="C2" s="248"/>
      <c r="D2" s="248"/>
      <c r="E2" s="248"/>
      <c r="F2" s="248"/>
      <c r="G2" s="248"/>
      <c r="H2" s="248"/>
      <c r="I2" s="248"/>
      <c r="J2" s="248"/>
      <c r="K2" s="248"/>
    </row>
    <row r="3" spans="2:11" ht="17.399999999999999" x14ac:dyDescent="0.3">
      <c r="B3" s="36"/>
      <c r="C3" s="36"/>
      <c r="D3" s="36"/>
      <c r="E3" s="36"/>
      <c r="F3" s="36"/>
      <c r="G3" s="36"/>
      <c r="H3" s="36"/>
      <c r="I3" s="37"/>
      <c r="J3" s="37"/>
      <c r="K3" s="37"/>
    </row>
    <row r="4" spans="2:11" ht="18" customHeight="1" x14ac:dyDescent="0.3">
      <c r="B4" s="248" t="s">
        <v>58</v>
      </c>
      <c r="C4" s="248"/>
      <c r="D4" s="248"/>
      <c r="E4" s="248"/>
      <c r="F4" s="248"/>
      <c r="G4" s="248"/>
      <c r="H4" s="248"/>
      <c r="I4" s="248"/>
      <c r="J4" s="248"/>
      <c r="K4" s="248"/>
    </row>
    <row r="5" spans="2:11" ht="15.75" customHeight="1" x14ac:dyDescent="0.3">
      <c r="B5" s="248" t="s">
        <v>44</v>
      </c>
      <c r="C5" s="248"/>
      <c r="D5" s="248"/>
      <c r="E5" s="248"/>
      <c r="F5" s="248"/>
      <c r="G5" s="248"/>
      <c r="H5" s="248"/>
      <c r="I5" s="248"/>
      <c r="J5" s="248"/>
      <c r="K5" s="248"/>
    </row>
    <row r="6" spans="2:11" ht="17.399999999999999" x14ac:dyDescent="0.3">
      <c r="B6" s="36"/>
      <c r="C6" s="36"/>
      <c r="D6" s="36"/>
      <c r="E6" s="36"/>
      <c r="F6" s="36"/>
      <c r="G6" s="36"/>
      <c r="H6" s="36"/>
      <c r="I6" s="37"/>
      <c r="J6" s="37"/>
      <c r="K6" s="37"/>
    </row>
    <row r="7" spans="2:11" ht="25.5" customHeight="1" x14ac:dyDescent="0.3">
      <c r="B7" s="249" t="s">
        <v>7</v>
      </c>
      <c r="C7" s="250"/>
      <c r="D7" s="250"/>
      <c r="E7" s="250"/>
      <c r="F7" s="251"/>
      <c r="G7" s="31" t="s">
        <v>70</v>
      </c>
      <c r="H7" s="31" t="s">
        <v>65</v>
      </c>
      <c r="I7" s="31" t="s">
        <v>67</v>
      </c>
      <c r="J7" s="31" t="s">
        <v>26</v>
      </c>
      <c r="K7" s="31" t="s">
        <v>55</v>
      </c>
    </row>
    <row r="8" spans="2:11" x14ac:dyDescent="0.3">
      <c r="B8" s="249">
        <v>1</v>
      </c>
      <c r="C8" s="250"/>
      <c r="D8" s="250"/>
      <c r="E8" s="250"/>
      <c r="F8" s="251"/>
      <c r="G8" s="32">
        <v>2</v>
      </c>
      <c r="H8" s="32">
        <v>3</v>
      </c>
      <c r="I8" s="32">
        <v>5</v>
      </c>
      <c r="J8" s="32" t="s">
        <v>39</v>
      </c>
      <c r="K8" s="32" t="s">
        <v>40</v>
      </c>
    </row>
    <row r="9" spans="2:11" ht="26.4" x14ac:dyDescent="0.3">
      <c r="B9" s="5">
        <v>8</v>
      </c>
      <c r="C9" s="5"/>
      <c r="D9" s="5"/>
      <c r="E9" s="5"/>
      <c r="F9" s="5" t="s">
        <v>8</v>
      </c>
      <c r="G9" s="68">
        <v>0</v>
      </c>
      <c r="H9" s="68">
        <v>0</v>
      </c>
      <c r="I9" s="68">
        <v>0</v>
      </c>
      <c r="J9" s="68"/>
      <c r="K9" s="68"/>
    </row>
    <row r="10" spans="2:11" x14ac:dyDescent="0.3">
      <c r="B10" s="5"/>
      <c r="C10" s="10">
        <v>84</v>
      </c>
      <c r="D10" s="10"/>
      <c r="E10" s="10"/>
      <c r="F10" s="10" t="s">
        <v>12</v>
      </c>
      <c r="G10" s="68">
        <v>0</v>
      </c>
      <c r="H10" s="68">
        <v>0</v>
      </c>
      <c r="I10" s="68">
        <v>0</v>
      </c>
      <c r="J10" s="69"/>
      <c r="K10" s="69"/>
    </row>
    <row r="11" spans="2:11" ht="52.8" x14ac:dyDescent="0.3">
      <c r="B11" s="6"/>
      <c r="C11" s="6"/>
      <c r="D11" s="6">
        <v>841</v>
      </c>
      <c r="E11" s="6"/>
      <c r="F11" s="20" t="s">
        <v>45</v>
      </c>
      <c r="G11" s="68">
        <v>0</v>
      </c>
      <c r="H11" s="68">
        <v>0</v>
      </c>
      <c r="I11" s="68">
        <v>0</v>
      </c>
      <c r="J11" s="69"/>
      <c r="K11" s="69"/>
    </row>
    <row r="12" spans="2:11" ht="26.4" x14ac:dyDescent="0.3">
      <c r="B12" s="6"/>
      <c r="C12" s="6"/>
      <c r="D12" s="6"/>
      <c r="E12" s="6">
        <v>8413</v>
      </c>
      <c r="F12" s="20" t="s">
        <v>46</v>
      </c>
      <c r="G12" s="68">
        <v>0</v>
      </c>
      <c r="H12" s="68">
        <v>0</v>
      </c>
      <c r="I12" s="68">
        <v>0</v>
      </c>
      <c r="J12" s="69"/>
      <c r="K12" s="69"/>
    </row>
    <row r="13" spans="2:11" x14ac:dyDescent="0.3">
      <c r="B13" s="6"/>
      <c r="C13" s="6"/>
      <c r="D13" s="6"/>
      <c r="E13" s="7" t="s">
        <v>21</v>
      </c>
      <c r="F13" s="12"/>
      <c r="G13" s="68">
        <v>0</v>
      </c>
      <c r="H13" s="68">
        <v>0</v>
      </c>
      <c r="I13" s="68">
        <v>0</v>
      </c>
      <c r="J13" s="69"/>
      <c r="K13" s="69"/>
    </row>
    <row r="14" spans="2:11" ht="26.4" x14ac:dyDescent="0.3">
      <c r="B14" s="8">
        <v>5</v>
      </c>
      <c r="C14" s="9"/>
      <c r="D14" s="9"/>
      <c r="E14" s="9"/>
      <c r="F14" s="14" t="s">
        <v>9</v>
      </c>
      <c r="G14" s="68">
        <v>0</v>
      </c>
      <c r="H14" s="68">
        <v>0</v>
      </c>
      <c r="I14" s="68">
        <v>0</v>
      </c>
      <c r="J14" s="69"/>
      <c r="K14" s="69"/>
    </row>
    <row r="15" spans="2:11" ht="26.4" x14ac:dyDescent="0.3">
      <c r="B15" s="10"/>
      <c r="C15" s="10">
        <v>54</v>
      </c>
      <c r="D15" s="10"/>
      <c r="E15" s="10"/>
      <c r="F15" s="15" t="s">
        <v>13</v>
      </c>
      <c r="G15" s="68">
        <v>0</v>
      </c>
      <c r="H15" s="68">
        <v>0</v>
      </c>
      <c r="I15" s="68">
        <v>0</v>
      </c>
      <c r="J15" s="69"/>
      <c r="K15" s="69"/>
    </row>
    <row r="16" spans="2:11" ht="66" x14ac:dyDescent="0.3">
      <c r="B16" s="10"/>
      <c r="C16" s="10"/>
      <c r="D16" s="10">
        <v>541</v>
      </c>
      <c r="E16" s="20"/>
      <c r="F16" s="20" t="s">
        <v>47</v>
      </c>
      <c r="G16" s="68">
        <v>0</v>
      </c>
      <c r="H16" s="68">
        <v>0</v>
      </c>
      <c r="I16" s="68">
        <v>0</v>
      </c>
      <c r="J16" s="69"/>
      <c r="K16" s="69"/>
    </row>
    <row r="17" spans="2:11" ht="39.6" x14ac:dyDescent="0.3">
      <c r="B17" s="10"/>
      <c r="C17" s="10"/>
      <c r="D17" s="10"/>
      <c r="E17" s="20">
        <v>5413</v>
      </c>
      <c r="F17" s="20" t="s">
        <v>48</v>
      </c>
      <c r="G17" s="68">
        <v>0</v>
      </c>
      <c r="H17" s="68">
        <v>0</v>
      </c>
      <c r="I17" s="68">
        <v>0</v>
      </c>
      <c r="J17" s="69"/>
      <c r="K17" s="69"/>
    </row>
    <row r="18" spans="2:11" x14ac:dyDescent="0.3">
      <c r="B18" s="11"/>
      <c r="C18" s="9"/>
      <c r="D18" s="9"/>
      <c r="E18" s="9"/>
      <c r="F18" s="14" t="s">
        <v>21</v>
      </c>
      <c r="G18" s="68"/>
      <c r="H18" s="68"/>
      <c r="I18" s="69"/>
      <c r="J18" s="69"/>
      <c r="K18" s="69"/>
    </row>
    <row r="20" spans="2:11" x14ac:dyDescent="0.3">
      <c r="B20" s="26"/>
      <c r="C20" s="26"/>
      <c r="D20" s="26"/>
      <c r="E20" s="26"/>
      <c r="F20" s="26"/>
      <c r="G20" s="26"/>
      <c r="H20" s="26"/>
      <c r="I20" s="26"/>
      <c r="J20" s="26"/>
      <c r="K20" s="26"/>
    </row>
    <row r="21" spans="2:11" x14ac:dyDescent="0.3">
      <c r="B21" s="26"/>
      <c r="C21" s="26"/>
      <c r="D21" s="26"/>
      <c r="E21" s="26"/>
      <c r="F21" s="26"/>
      <c r="G21" s="26"/>
      <c r="H21" s="26"/>
      <c r="I21" s="26"/>
      <c r="J21" s="26"/>
      <c r="K21" s="26"/>
    </row>
    <row r="22" spans="2:11" x14ac:dyDescent="0.3">
      <c r="B22" s="26"/>
      <c r="C22" s="26"/>
      <c r="D22" s="26"/>
      <c r="E22" s="26"/>
      <c r="F22" s="26"/>
      <c r="G22" s="26"/>
      <c r="H22" s="26"/>
      <c r="I22" s="26"/>
      <c r="J22" s="26"/>
      <c r="K22" s="26"/>
    </row>
  </sheetData>
  <mergeCells count="5">
    <mergeCell ref="B7:F7"/>
    <mergeCell ref="B8:F8"/>
    <mergeCell ref="B2:K2"/>
    <mergeCell ref="B4:K4"/>
    <mergeCell ref="B5:K5"/>
  </mergeCells>
  <pageMargins left="0.7" right="0.7" top="0.75" bottom="0.75" header="0.3" footer="0.3"/>
  <pageSetup paperSize="9"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8"/>
  <sheetViews>
    <sheetView workbookViewId="0">
      <selection activeCell="L12" sqref="L12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7.399999999999999" x14ac:dyDescent="0.3">
      <c r="B1" s="13"/>
      <c r="C1" s="13"/>
      <c r="D1" s="13"/>
      <c r="E1" s="13"/>
      <c r="F1" s="2"/>
      <c r="G1" s="2"/>
      <c r="H1" s="2"/>
    </row>
    <row r="2" spans="2:8" ht="15.75" customHeight="1" x14ac:dyDescent="0.3">
      <c r="B2" s="248" t="s">
        <v>49</v>
      </c>
      <c r="C2" s="248"/>
      <c r="D2" s="248"/>
      <c r="E2" s="248"/>
      <c r="F2" s="248"/>
      <c r="G2" s="248"/>
      <c r="H2" s="248"/>
    </row>
    <row r="3" spans="2:8" ht="17.399999999999999" x14ac:dyDescent="0.3">
      <c r="B3" s="36"/>
      <c r="C3" s="36"/>
      <c r="D3" s="36"/>
      <c r="E3" s="36"/>
      <c r="F3" s="37"/>
      <c r="G3" s="37"/>
      <c r="H3" s="37"/>
    </row>
    <row r="4" spans="2:8" ht="26.4" x14ac:dyDescent="0.3">
      <c r="B4" s="28" t="s">
        <v>7</v>
      </c>
      <c r="C4" s="28" t="s">
        <v>70</v>
      </c>
      <c r="D4" s="28" t="s">
        <v>65</v>
      </c>
      <c r="E4" s="28" t="s">
        <v>66</v>
      </c>
      <c r="F4" s="28" t="s">
        <v>67</v>
      </c>
      <c r="G4" s="28" t="s">
        <v>26</v>
      </c>
      <c r="H4" s="28" t="s">
        <v>55</v>
      </c>
    </row>
    <row r="5" spans="2:8" x14ac:dyDescent="0.3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39</v>
      </c>
      <c r="H5" s="28" t="s">
        <v>40</v>
      </c>
    </row>
    <row r="6" spans="2:8" x14ac:dyDescent="0.3">
      <c r="B6" s="5" t="s">
        <v>50</v>
      </c>
      <c r="C6" s="3"/>
      <c r="D6" s="3"/>
      <c r="E6" s="4"/>
      <c r="F6" s="24"/>
      <c r="G6" s="24"/>
      <c r="H6" s="24"/>
    </row>
    <row r="7" spans="2:8" x14ac:dyDescent="0.3">
      <c r="B7" s="5" t="s">
        <v>18</v>
      </c>
      <c r="C7" s="3"/>
      <c r="D7" s="3"/>
      <c r="E7" s="3"/>
      <c r="F7" s="24"/>
      <c r="G7" s="24"/>
      <c r="H7" s="24"/>
    </row>
    <row r="8" spans="2:8" x14ac:dyDescent="0.3">
      <c r="B8" s="17" t="s">
        <v>19</v>
      </c>
      <c r="C8" s="3"/>
      <c r="D8" s="3"/>
      <c r="E8" s="3"/>
      <c r="F8" s="24"/>
      <c r="G8" s="24"/>
      <c r="H8" s="24"/>
    </row>
    <row r="9" spans="2:8" x14ac:dyDescent="0.3">
      <c r="B9" s="18" t="s">
        <v>20</v>
      </c>
      <c r="C9" s="3"/>
      <c r="D9" s="3"/>
      <c r="E9" s="3"/>
      <c r="F9" s="24"/>
      <c r="G9" s="24"/>
      <c r="H9" s="24"/>
    </row>
    <row r="10" spans="2:8" x14ac:dyDescent="0.3">
      <c r="B10" s="18" t="s">
        <v>21</v>
      </c>
      <c r="C10" s="3"/>
      <c r="D10" s="3"/>
      <c r="E10" s="3"/>
      <c r="F10" s="24"/>
      <c r="G10" s="24"/>
      <c r="H10" s="24"/>
    </row>
    <row r="11" spans="2:8" x14ac:dyDescent="0.3">
      <c r="B11" s="5" t="s">
        <v>22</v>
      </c>
      <c r="C11" s="3"/>
      <c r="D11" s="3"/>
      <c r="E11" s="4"/>
      <c r="F11" s="24"/>
      <c r="G11" s="24"/>
      <c r="H11" s="24"/>
    </row>
    <row r="12" spans="2:8" x14ac:dyDescent="0.3">
      <c r="B12" s="19" t="s">
        <v>23</v>
      </c>
      <c r="C12" s="3"/>
      <c r="D12" s="3"/>
      <c r="E12" s="4"/>
      <c r="F12" s="24"/>
      <c r="G12" s="24"/>
      <c r="H12" s="24"/>
    </row>
    <row r="13" spans="2:8" x14ac:dyDescent="0.3">
      <c r="B13" s="5" t="s">
        <v>24</v>
      </c>
      <c r="C13" s="3"/>
      <c r="D13" s="3"/>
      <c r="E13" s="4"/>
      <c r="F13" s="24"/>
      <c r="G13" s="24"/>
      <c r="H13" s="24"/>
    </row>
    <row r="14" spans="2:8" x14ac:dyDescent="0.3">
      <c r="B14" s="19" t="s">
        <v>25</v>
      </c>
      <c r="C14" s="3"/>
      <c r="D14" s="3"/>
      <c r="E14" s="4"/>
      <c r="F14" s="24"/>
      <c r="G14" s="24"/>
      <c r="H14" s="24"/>
    </row>
    <row r="15" spans="2:8" x14ac:dyDescent="0.3">
      <c r="B15" s="10" t="s">
        <v>15</v>
      </c>
      <c r="C15" s="3"/>
      <c r="D15" s="3"/>
      <c r="E15" s="4"/>
      <c r="F15" s="24"/>
      <c r="G15" s="24"/>
      <c r="H15" s="24"/>
    </row>
    <row r="16" spans="2:8" x14ac:dyDescent="0.3">
      <c r="B16" s="19"/>
      <c r="C16" s="3"/>
      <c r="D16" s="3"/>
      <c r="E16" s="4"/>
      <c r="F16" s="24"/>
      <c r="G16" s="24"/>
      <c r="H16" s="24"/>
    </row>
    <row r="17" spans="2:8" ht="15.75" customHeight="1" x14ac:dyDescent="0.3">
      <c r="B17" s="5" t="s">
        <v>51</v>
      </c>
      <c r="C17" s="3"/>
      <c r="D17" s="3"/>
      <c r="E17" s="4"/>
      <c r="F17" s="24"/>
      <c r="G17" s="24"/>
      <c r="H17" s="24"/>
    </row>
    <row r="18" spans="2:8" ht="15.75" customHeight="1" x14ac:dyDescent="0.3">
      <c r="B18" s="5" t="s">
        <v>18</v>
      </c>
      <c r="C18" s="3"/>
      <c r="D18" s="3"/>
      <c r="E18" s="3"/>
      <c r="F18" s="24"/>
      <c r="G18" s="24"/>
      <c r="H18" s="24"/>
    </row>
    <row r="19" spans="2:8" x14ac:dyDescent="0.3">
      <c r="B19" s="17" t="s">
        <v>19</v>
      </c>
      <c r="C19" s="3"/>
      <c r="D19" s="3"/>
      <c r="E19" s="3"/>
      <c r="F19" s="24"/>
      <c r="G19" s="24"/>
      <c r="H19" s="24"/>
    </row>
    <row r="20" spans="2:8" x14ac:dyDescent="0.3">
      <c r="B20" s="18" t="s">
        <v>20</v>
      </c>
      <c r="C20" s="3"/>
      <c r="D20" s="3"/>
      <c r="E20" s="3"/>
      <c r="F20" s="24"/>
      <c r="G20" s="24"/>
      <c r="H20" s="24"/>
    </row>
    <row r="21" spans="2:8" x14ac:dyDescent="0.3">
      <c r="B21" s="18" t="s">
        <v>21</v>
      </c>
      <c r="C21" s="3"/>
      <c r="D21" s="3"/>
      <c r="E21" s="3"/>
      <c r="F21" s="24"/>
      <c r="G21" s="24"/>
      <c r="H21" s="24"/>
    </row>
    <row r="22" spans="2:8" x14ac:dyDescent="0.3">
      <c r="B22" s="5" t="s">
        <v>22</v>
      </c>
      <c r="C22" s="3"/>
      <c r="D22" s="3"/>
      <c r="E22" s="4"/>
      <c r="F22" s="24"/>
      <c r="G22" s="24"/>
      <c r="H22" s="24"/>
    </row>
    <row r="23" spans="2:8" x14ac:dyDescent="0.3">
      <c r="B23" s="19" t="s">
        <v>23</v>
      </c>
      <c r="C23" s="3"/>
      <c r="D23" s="3"/>
      <c r="E23" s="4"/>
      <c r="F23" s="24"/>
      <c r="G23" s="24"/>
      <c r="H23" s="24"/>
    </row>
    <row r="24" spans="2:8" x14ac:dyDescent="0.3">
      <c r="B24" s="5" t="s">
        <v>24</v>
      </c>
      <c r="C24" s="3"/>
      <c r="D24" s="3"/>
      <c r="E24" s="4"/>
      <c r="F24" s="24"/>
      <c r="G24" s="24"/>
      <c r="H24" s="24"/>
    </row>
    <row r="25" spans="2:8" x14ac:dyDescent="0.3">
      <c r="B25" s="19" t="s">
        <v>25</v>
      </c>
      <c r="C25" s="3"/>
      <c r="D25" s="3"/>
      <c r="E25" s="4"/>
      <c r="F25" s="24"/>
      <c r="G25" s="24"/>
      <c r="H25" s="24"/>
    </row>
    <row r="26" spans="2:8" x14ac:dyDescent="0.3">
      <c r="B26" s="10" t="s">
        <v>15</v>
      </c>
      <c r="C26" s="3"/>
      <c r="D26" s="3"/>
      <c r="E26" s="4"/>
      <c r="F26" s="24"/>
      <c r="G26" s="24"/>
      <c r="H26" s="24"/>
    </row>
    <row r="28" spans="2:8" x14ac:dyDescent="0.3">
      <c r="B28" s="33"/>
      <c r="C28" s="33"/>
      <c r="D28" s="33"/>
      <c r="E28" s="33"/>
      <c r="F28" s="33"/>
      <c r="G28" s="33"/>
      <c r="H28" s="33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2</vt:i4>
      </vt:variant>
    </vt:vector>
  </HeadingPairs>
  <TitlesOfParts>
    <vt:vector size="12" baseType="lpstr">
      <vt:lpstr>SAŽETAK</vt:lpstr>
      <vt:lpstr>PRENESENI VIŠAK ILI MANJAK</vt:lpstr>
      <vt:lpstr> Račun prihoda i rashoda</vt:lpstr>
      <vt:lpstr>Prihodi -podaci za grafikon</vt:lpstr>
      <vt:lpstr>Rashodi-podaci za grafikon</vt:lpstr>
      <vt:lpstr>Rashodi prema izvorima finan</vt:lpstr>
      <vt:lpstr>Rashodi prema funkcijskoj k </vt:lpstr>
      <vt:lpstr>Račun financiranja</vt:lpstr>
      <vt:lpstr>Račun fin prema izvorima f</vt:lpstr>
      <vt:lpstr>Posebni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2023-08-24T12:14:57Z</cp:lastPrinted>
  <dcterms:created xsi:type="dcterms:W3CDTF">2022-08-12T12:51:27Z</dcterms:created>
  <dcterms:modified xsi:type="dcterms:W3CDTF">2026-03-13T17:05:26Z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